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C:\Users\olp\OneDrive - Naturvårdsverket\Vägledning\Förbättringsrapportering\"/>
    </mc:Choice>
  </mc:AlternateContent>
  <bookViews>
    <workbookView xWindow="-120" yWindow="-450" windowWidth="20610" windowHeight="8790" tabRatio="786" firstSheet="1" activeTab="2"/>
  </bookViews>
  <sheets>
    <sheet name="a_Innehåll" sheetId="1" r:id="rId1"/>
    <sheet name="b_Riktlinjer och villkor" sheetId="2" r:id="rId2"/>
    <sheet name="A_OperatorInst ID" sheetId="3" r:id="rId3"/>
    <sheet name="B_Beskrivning av förbättringar" sheetId="4" r:id="rId4"/>
    <sheet name="C_VerRappAvvikelser" sheetId="5" r:id="rId5"/>
    <sheet name="D_VerRappFörbättring" sheetId="6" r:id="rId6"/>
    <sheet name="E_Bränsle- materialmängder" sheetId="7" r:id="rId7"/>
    <sheet name="F_ Mätningsbaserad metod" sheetId="8" r:id="rId8"/>
    <sheet name="G_Alternativ metod" sheetId="9" r:id="rId9"/>
    <sheet name="H_Ytterligare information" sheetId="10" r:id="rId10"/>
    <sheet name="EUwideConstants" sheetId="11" state="hidden" r:id="rId11"/>
    <sheet name="MSParameters" sheetId="12" state="hidden" r:id="rId12"/>
    <sheet name="Translations" sheetId="13" r:id="rId13"/>
    <sheet name="VersionDocumentation" sheetId="14" state="hidden" r:id="rId14"/>
  </sheets>
  <definedNames>
    <definedName name="_xlnm._FilterDatabase" localSheetId="6" hidden="1">'E_Bränsle- materialmängder'!$A$6:$CF$6</definedName>
    <definedName name="_xlnm._FilterDatabase" localSheetId="10" hidden="1">EUwideConstants!$B$551:$N$593</definedName>
    <definedName name="_xlnm._FilterDatabase" localSheetId="11" hidden="1">MSParameters!#REF!</definedName>
    <definedName name="_xlnm._FilterDatabase" localSheetId="12" hidden="1">Translations!$A$1:$C$653</definedName>
    <definedName name="_GoBack" localSheetId="0">a_Innehåll!$B$42</definedName>
    <definedName name="ActivityDataTiers">EUwideConstants!$A$228:$A$233</definedName>
    <definedName name="AnalysisFrequency">EUwideConstants!$A$156:$A$163</definedName>
    <definedName name="AnnexIActivities">EUwideConstants!$A$110:$A$137</definedName>
    <definedName name="BiomassTiers">EUwideConstants!$A$216:$A$219</definedName>
    <definedName name="CarbonContentTiers">EUwideConstants!$A$252:$A$257</definedName>
    <definedName name="CNTR_CalcRelevant" localSheetId="6">'E_Bränsle- materialmängder'!$L$6</definedName>
    <definedName name="CNTR_Category">'A_OperatorInst ID'!$J$15</definedName>
    <definedName name="CNTR_FallBackRelevant">'G_Alternativ metod'!$L$6</definedName>
    <definedName name="CNTR_GenImpRelevant">D_VerRappFörbättring!$L$6</definedName>
    <definedName name="CNTR_InstHasImproveCEMS">'B_Beskrivning av förbättringar'!$J$33</definedName>
    <definedName name="CNTR_InstHasImproveFallBack">'B_Beskrivning av förbättringar'!$J$39</definedName>
    <definedName name="CNTR_InstHasImproveGeneral">'B_Beskrivning av förbättringar'!$J$20</definedName>
    <definedName name="CNTR_InstHasImproveSourceStream">'B_Beskrivning av förbättringar'!$J$27</definedName>
    <definedName name="CNTR_InstHasImproveVR">'B_Beskrivning av förbättringar'!$J$16</definedName>
    <definedName name="CNTR_IsCategoryA">'A_OperatorInst ID'!$R$15</definedName>
    <definedName name="CNTR_ListRelevantSections">'B_Beskrivning av förbättringar'!$J$16:$J$39</definedName>
    <definedName name="CNTR_MeasurementRelevant" localSheetId="7">'F_ Mätningsbaserad metod'!$L$6</definedName>
    <definedName name="CNTR_SmallEmitter">'A_OperatorInst ID'!$J$18</definedName>
    <definedName name="CNTR_TierList">EUwideConstants!$D$657:$D$662</definedName>
    <definedName name="CNTR_TierListColumn">EUwideConstants!$C$657:$C$662</definedName>
    <definedName name="CNTR_VerRepImpRelevant">C_VerRappAvvikelser!$L$6</definedName>
    <definedName name="ConversionFactorTiers">EUwideConstants!$A$222:$A$225</definedName>
    <definedName name="EFTiers">EUwideConstants!$A$244:$A$249</definedName>
    <definedName name="EFUnits">EUwideConstants!$A$265:$A$268</definedName>
    <definedName name="EUconst_ActivityDeterminationMethod">EUwideConstants!$B$69:$C$69</definedName>
    <definedName name="EUconst_AnnexIList">EUwideConstants!$B$278:$B$305</definedName>
    <definedName name="EUConst_AnnexIListCRF">EUwideConstants!$J$278:$J$305</definedName>
    <definedName name="EUConst_AnnexIListGHG">EUwideConstants!$I$278:$I$305</definedName>
    <definedName name="EUconst_CEMSHighestTier">EUwideConstants!$N$648</definedName>
    <definedName name="EUconst_CEMSHighestTiers">EUwideConstants!$N$648:$N$650</definedName>
    <definedName name="EUconst_CEMSMinimumTier">EUwideConstants!$G$648</definedName>
    <definedName name="EUconst_CEMSMinimumTiers">EUwideConstants!$G$648:$G$650</definedName>
    <definedName name="EUconst_CEMSType">EUwideConstants!$B$99:$D$99</definedName>
    <definedName name="EUconst_CNTR_ActivityData">EUwideConstants!$B$12</definedName>
    <definedName name="EUconst_CNTR_BiomassContent">EUwideConstants!$B$16</definedName>
    <definedName name="EUconst_CNTR_CarbonContent">EUwideConstants!$B$15</definedName>
    <definedName name="EUconst_CNTR_CCSInstID">EUwideConstants!$B$28</definedName>
    <definedName name="EUconst_CNTR_CCSInstName">EUwideConstants!$B$29</definedName>
    <definedName name="EUconst_CNTR_CCSOpName">EUwideConstants!$B$30</definedName>
    <definedName name="EUconst_CNTR_CEMS">EUwideConstants!$B$27</definedName>
    <definedName name="EUconst_CNTR_ConversionFactor">EUwideConstants!$B$19</definedName>
    <definedName name="EUconst_CNTR_EF">EUwideConstants!$B$14</definedName>
    <definedName name="EUconst_CNTR_NCV">EUwideConstants!$B$13</definedName>
    <definedName name="EUconst_CNTR_NonSustBiomassContent">EUwideConstants!$B$17</definedName>
    <definedName name="EUconst_CNTR_NoSmallEmitter">EUwideConstants!$B$26</definedName>
    <definedName name="EUconst_CNTR_OxidationFactor">EUwideConstants!$B$18</definedName>
    <definedName name="EUconst_CNTR_SmallEmitter">EUwideConstants!$B$25</definedName>
    <definedName name="EUconst_CNTR_SourceCategory">EUwideConstants!$B$22</definedName>
    <definedName name="EUconst_CNTR_SourceStreamClass">EUwideConstants!$B$24</definedName>
    <definedName name="EUconst_CNTR_SourceStreamName">EUwideConstants!$B$23</definedName>
    <definedName name="EUconst_CO2TransferTypes">EUwideConstants!$B$102:$F$102</definedName>
    <definedName name="EUConst_CombustionList">EUwideConstants!$O$312:$O$318</definedName>
    <definedName name="EUconst_DefaultValues">EUwideConstants!$B$31:$C$31</definedName>
    <definedName name="EUconst_DefaultValuesBio">EUwideConstants!$B$32:$C$32</definedName>
    <definedName name="EUconst_DeviationsReasons">EUwideConstants!$B$6:$D$6</definedName>
    <definedName name="EUconst_DeviationsReasonsVer">EUwideConstants!$B$7:$F$7</definedName>
    <definedName name="EUconst_ERR_CheckEstimatedEmissions">EUwideConstants!$B$89</definedName>
    <definedName name="EUconst_ERR_Incomplete">EUwideConstants!$B$85</definedName>
    <definedName name="EUconst_ERR_Inconsistent">EUwideConstants!$B$84</definedName>
    <definedName name="EUconst_ERR_NoN2OSmallEmitters">EUwideConstants!$B$86</definedName>
    <definedName name="EUconst_ERR_ThreshholdDeminimis">EUwideConstants!$B$87</definedName>
    <definedName name="EUconst_ERR_ThreshholdMinor">EUwideConstants!$B$88</definedName>
    <definedName name="EUconst_FactorRelevant">EUwideConstants!$B$665:$B$671</definedName>
    <definedName name="EUconst_FactorRelevantInklPFC">EUwideConstants!$B$665:$B$680</definedName>
    <definedName name="EUconst_FactorRelevantPFC">EUwideConstants!$B$673:$B$680</definedName>
    <definedName name="EUconst_FactorRelevantUncertainty">EUwideConstants!$D$665:$D$680</definedName>
    <definedName name="EUconst_FallBack">EUwideConstants!$B$101</definedName>
    <definedName name="EUconst_Fuel">EUwideConstants!$B$9</definedName>
    <definedName name="EUconst_FurtherGuidancePoint1">EUwideConstants!$B$70</definedName>
    <definedName name="EUconst_GJ">EUwideConstants!$B$35</definedName>
    <definedName name="EUconst_GJpkNm3">EUwideConstants!$B$42</definedName>
    <definedName name="EUconst_GJpt">EUwideConstants!$B$38</definedName>
    <definedName name="EUconst_gpNm3">EUwideConstants!$B$53</definedName>
    <definedName name="EUconst_hpa">EUwideConstants!$B$51</definedName>
    <definedName name="EUconst_InstCategoryList">EUwideConstants!$C$653:$C$655</definedName>
    <definedName name="EUconst_InstCategoryYears">EUwideConstants!$D$653:$D$655</definedName>
    <definedName name="EUconst_kNm3">EUwideConstants!$B$37</definedName>
    <definedName name="EUconst_kNm3pa">EUwideConstants!$B$54</definedName>
    <definedName name="EUconst_MassBalance">EUwideConstants!$B$11</definedName>
    <definedName name="EUconst_MeasurementPoint">EUwideConstants!$B$67</definedName>
    <definedName name="EUconst_MeasurementPointID">EUwideConstants!$B$5:$U$5</definedName>
    <definedName name="Euconst_MPReferenceDateTypes">EUwideConstants!$B$93:$G$93</definedName>
    <definedName name="EUconst_Msg_UnreasonableCosts">EUwideConstants!$B$55</definedName>
    <definedName name="EUconst_MsgEnterThisSection">EUwideConstants!$B$79</definedName>
    <definedName name="EUconst_MsgGoOn">EUwideConstants!$B$80</definedName>
    <definedName name="EUconst_MsgGoOnPFC">EUwideConstants!$B$81</definedName>
    <definedName name="EUconst_MsgGuidanceAbove">EUwideConstants!$B$78</definedName>
    <definedName name="EUconst_MsgNextSheet">EUwideConstants!$B$77</definedName>
    <definedName name="EUconst_MsgSmallEmitters">EUwideConstants!$B$82</definedName>
    <definedName name="EUconst_MsgTierActivityLevel">EUwideConstants!$B$75</definedName>
    <definedName name="EUconst_MsgTierCKD">EUwideConstants!$B$76</definedName>
    <definedName name="EUconst_MSlist">EUwideConstants!$B$91:$AF$91</definedName>
    <definedName name="EUconst_MSlistISOcodes">EUwideConstants!$B$92:$AF$92</definedName>
    <definedName name="EUconst_NA">EUwideConstants!$B$71</definedName>
    <definedName name="EUconst_Nm3ph">EUwideConstants!$B$52</definedName>
    <definedName name="EUconst_NotApplicable">EUwideConstants!$B$74</definedName>
    <definedName name="EUconst_NoTier">EUwideConstants!$B$83</definedName>
    <definedName name="EUconst_NotRelevant">EUwideConstants!$B$73</definedName>
    <definedName name="EUconst_OwnerInstrument">EUwideConstants!$B$68:$C$68</definedName>
    <definedName name="EUconst_PipelineApproaches">EUwideConstants!$B$104:$C$104</definedName>
    <definedName name="EUconst_ProcessCarbonate">EUwideConstants!$B$10</definedName>
    <definedName name="EUconst_ProcessPFC">EUwideConstants!$B$100</definedName>
    <definedName name="EUconst_Relevant">EUwideConstants!$B$72</definedName>
    <definedName name="EUConst_RelSectionCalc">EUwideConstants!$B$94</definedName>
    <definedName name="EUConst_RelSectionFallback">EUwideConstants!$B$96</definedName>
    <definedName name="EUConst_RelSectionMeasure">EUwideConstants!$B$95</definedName>
    <definedName name="EUConst_RelSectionN2O">EUwideConstants!$B$97</definedName>
    <definedName name="EUConst_RelSectionPFC">EUwideConstants!$B$98</definedName>
    <definedName name="EUconst_ReportingYear">EUwideConstants!$B$3:$I$3</definedName>
    <definedName name="Euconst_SourceStream">EUwideConstants!$B$66</definedName>
    <definedName name="EUconst_SourceStreamID">EUwideConstants!$B$4:$BX$4</definedName>
    <definedName name="EUconst_SumBioCO2">EUwideConstants!$B$59</definedName>
    <definedName name="EUconst_SumBioEnergyIN">EUwideConstants!$B$62</definedName>
    <definedName name="EUconst_SumCO2">EUwideConstants!$B$58</definedName>
    <definedName name="EUconst_SumEnergyIN">EUwideConstants!$B$61</definedName>
    <definedName name="EUconst_SumN2O">EUwideConstants!$B$63</definedName>
    <definedName name="EUconst_SumNonSustBioCO2">EUwideConstants!$B$60</definedName>
    <definedName name="EUconst_SumPFC">EUwideConstants!$B$64</definedName>
    <definedName name="EUconst_t">EUwideConstants!$B$36</definedName>
    <definedName name="EUconst_tC">EUwideConstants!$B$43</definedName>
    <definedName name="EUconst_tCO2pkNm3">EUwideConstants!$B$41</definedName>
    <definedName name="EUconst_tCO2pt">EUwideConstants!$B$39</definedName>
    <definedName name="EUconst_tCO2pTJ">EUwideConstants!$B$40</definedName>
    <definedName name="EUconst_tCO2pTJOrtCO2pt">EUwideConstants!$B$48:$D$48</definedName>
    <definedName name="EUconst_tCpkNm3">EUwideConstants!$B$45</definedName>
    <definedName name="EUconst_tCpt">EUwideConstants!$B$44</definedName>
    <definedName name="EUconst_tCptorNA">EUwideConstants!$B$49:$C$49</definedName>
    <definedName name="EUconst_tCptortCO2pknm3">EUwideConstants!$B$50:$C$50</definedName>
    <definedName name="EUconst_tCptOrtCpkNm3">EUwideConstants!$B$49:$D$49</definedName>
    <definedName name="EUConst_TierActivityListNames">EUwideConstants!$O$312:$O$353</definedName>
    <definedName name="EUconst_TJ">EUwideConstants!$B$34</definedName>
    <definedName name="EUconst_torkNm3">EUwideConstants!$B$46:$C$46</definedName>
    <definedName name="EUconst_torkNm3orNA">EUwideConstants!$B$47:$D$47</definedName>
    <definedName name="EUconst_TransCO2Approach">EUwideConstants!$B$103:$D$103</definedName>
    <definedName name="EUconst_TrueFalse">EUwideConstants!$B$2:$C$2</definedName>
    <definedName name="EUconst_Unit">EUwideConstants!$B$21</definedName>
    <definedName name="EUconst_Value">EUwideConstants!$B$20</definedName>
    <definedName name="EUconst_VerRepNonConformImprove">EUwideConstants!$B$8:$D$8</definedName>
    <definedName name="Euconst_VersionTracking">EUwideConstants!$B$90:$C$90</definedName>
    <definedName name="EUconst_Year">EUwideConstants!$B$67</definedName>
    <definedName name="JUMP_6d">'B_Beskrivning av förbättringar'!$D$85</definedName>
    <definedName name="JUMP_A_1">'A_OperatorInst ID'!$C$9</definedName>
    <definedName name="JUMP_A_2">'A_OperatorInst ID'!$C$32</definedName>
    <definedName name="JUMP_A_4">'A_OperatorInst ID'!$C$48</definedName>
    <definedName name="JUMP_a_Content">a_Innehåll!$A$2</definedName>
    <definedName name="JUMP_B_6">'B_Beskrivning av förbättringar'!$C$8</definedName>
    <definedName name="JUMP_B_7">'B_Beskrivning av förbättringar'!$C$43</definedName>
    <definedName name="JUMP_B_Bottom">'A_OperatorInst ID'!$F$63</definedName>
    <definedName name="JUMP_B_Bottom1">'B_Beskrivning av förbättringar'!$F$107</definedName>
    <definedName name="JUMP_b_Guidelines_Top">'b_Riktlinjer och villkor'!$A$5</definedName>
    <definedName name="JUMP_b_Guidlines_Bottom">'b_Riktlinjer och villkor'!$D$121</definedName>
    <definedName name="JUMP_B_MeasurementPoints">'B_Beskrivning av förbättringar'!$E$85</definedName>
    <definedName name="JUMP_B_Top1">'B_Beskrivning av förbättringar'!$C$6</definedName>
    <definedName name="JUMP_C_Bottom1">C_VerRappAvvikelser!$F$173</definedName>
    <definedName name="JUMP_C_Top">'A_OperatorInst ID'!$C$6</definedName>
    <definedName name="JUMP_C_Top1">C_VerRappAvvikelser!$C$6</definedName>
    <definedName name="JUMP_D_Bottom">D_VerRappFörbättring!$F$190</definedName>
    <definedName name="JUMP_D_Top">D_VerRappFörbättring!$C$6</definedName>
    <definedName name="JUMP_E_8" localSheetId="6">'E_Bränsle- materialmängder'!$C$10</definedName>
    <definedName name="JUMP_E_Bottom" localSheetId="6">'E_Bränsle- materialmängder'!$F$600</definedName>
    <definedName name="JUMP_E_Top">'E_Bränsle- materialmängder'!$C$6</definedName>
    <definedName name="JUMP_F_10" localSheetId="7">'F_ Mätningsbaserad metod'!$C$10</definedName>
    <definedName name="JUMP_F_Bottom" localSheetId="7">'F_ Mätningsbaserad metod'!$F$207</definedName>
    <definedName name="JUMP_F_Top">'F_ Mätningsbaserad metod'!$C$6</definedName>
    <definedName name="JUMP_G_12">'G_Alternativ metod'!$C$10</definedName>
    <definedName name="JUMP_G_Bottom">'G_Alternativ metod'!$F$34</definedName>
    <definedName name="JUMP_G_Top">'G_Alternativ metod'!$B$6</definedName>
    <definedName name="JUMP_H_14">'H_Ytterligare information'!$B$7</definedName>
    <definedName name="JUMP_H_15">'H_Ytterligare information'!$B$23</definedName>
    <definedName name="JUMP_L_26">'H_Ytterligare information'!$B$42</definedName>
    <definedName name="JUMP_L_Top">'H_Ytterligare information'!$A$5</definedName>
    <definedName name="MeasurementTiers">EUwideConstants!$A$206:$A$209</definedName>
    <definedName name="MeteringDevices">EUwideConstants!$A$190:$A$203</definedName>
    <definedName name="NCVTiers">EUwideConstants!$A$236:$A$241</definedName>
    <definedName name="NCVUnits">EUwideConstants!$A$260:$A$262</definedName>
    <definedName name="OperationType">EUwideConstants!$A$166:$A$168</definedName>
    <definedName name="PctUnits">EUwideConstants!$A$271:$A$272</definedName>
    <definedName name="PFCCellTypes">EUwideConstants!$A$175:$A$178</definedName>
    <definedName name="PFCMethods">EUwideConstants!$A$171:$A$172</definedName>
    <definedName name="PFCTiers">EUwideConstants!$A$212:$A$213</definedName>
    <definedName name="PFCUnits">EUwideConstants!$A$181:$A$187</definedName>
    <definedName name="SourceCategory">EUwideConstants!$A$147:$A$148</definedName>
    <definedName name="SourceCategoryCEMS">EUwideConstants!$A$151:$A$152</definedName>
    <definedName name="SpecifiedEmissions2">EUwideConstants!$A$140:$A$144</definedName>
    <definedName name="_xlnm.Print_Area" localSheetId="0">a_Innehåll!$A$2:$I$55</definedName>
    <definedName name="_xlnm.Print_Area" localSheetId="2">'A_OperatorInst ID'!$B$5:$O$61</definedName>
    <definedName name="_xlnm.Print_Area" localSheetId="3">'B_Beskrivning av förbättringar'!$A$1:$O$110</definedName>
    <definedName name="_xlnm.Print_Area" localSheetId="1">'b_Riktlinjer och villkor'!$A$4:$L$118</definedName>
    <definedName name="_xlnm.Print_Area" localSheetId="4">C_VerRappAvvikelser!$B$5:$O$34</definedName>
    <definedName name="_xlnm.Print_Area" localSheetId="5">INDIRECT(D_VerRappFörbättring!$T$3)</definedName>
    <definedName name="_xlnm.Print_Area" localSheetId="6">INDIRECT('E_Bränsle- materialmängder'!$V$3)</definedName>
    <definedName name="_xlnm.Print_Area" localSheetId="7">INDIRECT('F_ Mätningsbaserad metod'!$V$3)</definedName>
    <definedName name="_xlnm.Print_Area" localSheetId="8">'G_Alternativ metod'!$B$5:$O$32</definedName>
    <definedName name="_xlnm.Print_Area" localSheetId="9">'H_Ytterligare information'!$B$4:$N$71</definedName>
    <definedName name="_xlnm.Print_Area" localSheetId="13">VersionDocumentation!$A$1:$E$91</definedName>
  </definedNames>
  <calcPr calcId="171027"/>
</workbook>
</file>

<file path=xl/calcChain.xml><?xml version="1.0" encoding="utf-8"?>
<calcChain xmlns="http://schemas.openxmlformats.org/spreadsheetml/2006/main">
  <c r="E16" i="4" l="1"/>
  <c r="E27" i="4" l="1"/>
  <c r="F36" i="1"/>
  <c r="E15" i="3"/>
  <c r="I39" i="3" l="1"/>
  <c r="L48" i="8" l="1"/>
  <c r="C10" i="2"/>
  <c r="E84" i="2"/>
  <c r="B89" i="2"/>
  <c r="B87" i="2"/>
  <c r="B88" i="2"/>
  <c r="C9" i="10"/>
  <c r="F14" i="8"/>
  <c r="F13" i="8"/>
  <c r="G680" i="11"/>
  <c r="F680" i="11"/>
  <c r="C680" i="11"/>
  <c r="D680" i="11" s="1"/>
  <c r="B680" i="11"/>
  <c r="G679" i="11"/>
  <c r="F679" i="11"/>
  <c r="C679" i="11"/>
  <c r="D679" i="11" s="1"/>
  <c r="B679" i="11"/>
  <c r="G678" i="11"/>
  <c r="F678" i="11"/>
  <c r="C678" i="11"/>
  <c r="D678" i="11" s="1"/>
  <c r="B678" i="11"/>
  <c r="G677" i="11"/>
  <c r="F677" i="11"/>
  <c r="C677" i="11"/>
  <c r="D677" i="11" s="1"/>
  <c r="B677" i="11"/>
  <c r="G676" i="11"/>
  <c r="F676" i="11"/>
  <c r="C676" i="11"/>
  <c r="D676" i="11" s="1"/>
  <c r="B676" i="11"/>
  <c r="G675" i="11"/>
  <c r="F675" i="11"/>
  <c r="C675" i="11"/>
  <c r="D675" i="11" s="1"/>
  <c r="B675" i="11"/>
  <c r="G674" i="11"/>
  <c r="F674" i="11"/>
  <c r="C674" i="11"/>
  <c r="D674" i="11" s="1"/>
  <c r="B674" i="11"/>
  <c r="G673" i="11"/>
  <c r="F673" i="11"/>
  <c r="C673" i="11"/>
  <c r="D673" i="11" s="1"/>
  <c r="B673" i="11"/>
  <c r="D672" i="11"/>
  <c r="G671" i="11"/>
  <c r="F671" i="11"/>
  <c r="C671" i="11"/>
  <c r="D671" i="11" s="1"/>
  <c r="B671" i="11"/>
  <c r="I670" i="11"/>
  <c r="G670" i="11"/>
  <c r="F670" i="11"/>
  <c r="C670" i="11"/>
  <c r="D670" i="11" s="1"/>
  <c r="B670" i="11"/>
  <c r="G669" i="11"/>
  <c r="F669" i="11"/>
  <c r="C669" i="11"/>
  <c r="D669" i="11" s="1"/>
  <c r="B669" i="11"/>
  <c r="J668" i="11"/>
  <c r="H668" i="11"/>
  <c r="G668" i="11"/>
  <c r="F668" i="11"/>
  <c r="C668" i="11"/>
  <c r="D668" i="11" s="1"/>
  <c r="B668" i="11"/>
  <c r="I667" i="11"/>
  <c r="G667" i="11"/>
  <c r="F667" i="11"/>
  <c r="C667" i="11"/>
  <c r="D667" i="11" s="1"/>
  <c r="B667" i="11"/>
  <c r="J666" i="11"/>
  <c r="H666" i="11"/>
  <c r="G666" i="11"/>
  <c r="F666" i="11"/>
  <c r="C666" i="11"/>
  <c r="D666" i="11" s="1"/>
  <c r="B666" i="11"/>
  <c r="I665" i="11"/>
  <c r="H665" i="11"/>
  <c r="G665" i="11"/>
  <c r="F665" i="11"/>
  <c r="C665" i="11"/>
  <c r="D665" i="11" s="1"/>
  <c r="B665" i="11"/>
  <c r="D660" i="11"/>
  <c r="D656" i="11"/>
  <c r="M650" i="11"/>
  <c r="L650" i="11"/>
  <c r="I650" i="11"/>
  <c r="H650" i="11"/>
  <c r="N650" i="11" s="1"/>
  <c r="L649" i="11"/>
  <c r="I649" i="11"/>
  <c r="H649" i="11"/>
  <c r="M648" i="11"/>
  <c r="L648" i="11"/>
  <c r="I648" i="11"/>
  <c r="H648" i="11"/>
  <c r="N647" i="11"/>
  <c r="K647" i="11"/>
  <c r="G647" i="11"/>
  <c r="B647" i="11"/>
  <c r="B645" i="11"/>
  <c r="I643" i="11"/>
  <c r="H643" i="11"/>
  <c r="AK622" i="11"/>
  <c r="I622" i="11"/>
  <c r="AM599" i="11"/>
  <c r="AI599" i="11"/>
  <c r="Z599" i="11"/>
  <c r="N599" i="11"/>
  <c r="K599" i="11"/>
  <c r="G599" i="11"/>
  <c r="B599" i="11"/>
  <c r="B597" i="11"/>
  <c r="L552" i="11"/>
  <c r="I552" i="11"/>
  <c r="H552" i="11"/>
  <c r="AM551" i="11"/>
  <c r="AI551" i="11"/>
  <c r="Z551" i="11"/>
  <c r="N551" i="11"/>
  <c r="K551" i="11"/>
  <c r="G551" i="11"/>
  <c r="B551" i="11"/>
  <c r="B549" i="11"/>
  <c r="AK504" i="11"/>
  <c r="AJ504" i="11"/>
  <c r="I504" i="11"/>
  <c r="I549" i="11" s="1"/>
  <c r="H504" i="11"/>
  <c r="AM503" i="11"/>
  <c r="AI503" i="11"/>
  <c r="Z503" i="11"/>
  <c r="N503" i="11"/>
  <c r="K503" i="11"/>
  <c r="G503" i="11"/>
  <c r="B503" i="11"/>
  <c r="AM501" i="11"/>
  <c r="L501" i="11"/>
  <c r="K501" i="11"/>
  <c r="J501" i="11"/>
  <c r="H501" i="11"/>
  <c r="B501" i="11"/>
  <c r="AM455" i="11"/>
  <c r="AI455" i="11"/>
  <c r="Z455" i="11"/>
  <c r="N455" i="11"/>
  <c r="K455" i="11"/>
  <c r="G455" i="11"/>
  <c r="B455" i="11"/>
  <c r="B453" i="11"/>
  <c r="K447" i="11"/>
  <c r="K446" i="11"/>
  <c r="K445" i="11"/>
  <c r="K443" i="11"/>
  <c r="K442" i="11"/>
  <c r="K441" i="11"/>
  <c r="K440" i="11"/>
  <c r="K439" i="11"/>
  <c r="K426" i="11"/>
  <c r="K424" i="11"/>
  <c r="K423" i="11"/>
  <c r="K421" i="11"/>
  <c r="K418" i="11"/>
  <c r="K416" i="11"/>
  <c r="K415" i="11"/>
  <c r="K412" i="11"/>
  <c r="K411" i="11"/>
  <c r="K410" i="11"/>
  <c r="K409" i="11"/>
  <c r="L408" i="11"/>
  <c r="K408" i="11"/>
  <c r="J408" i="11"/>
  <c r="J453" i="11" s="1"/>
  <c r="H408" i="11"/>
  <c r="AM407" i="11"/>
  <c r="AI407" i="11"/>
  <c r="Z407" i="11"/>
  <c r="N407" i="11"/>
  <c r="K407" i="11"/>
  <c r="G407" i="11"/>
  <c r="B407" i="11"/>
  <c r="B405" i="11"/>
  <c r="L404" i="11"/>
  <c r="I404" i="11"/>
  <c r="H404" i="11"/>
  <c r="H403" i="11"/>
  <c r="I400" i="11"/>
  <c r="I401" i="11" s="1"/>
  <c r="AJ390" i="11"/>
  <c r="I390" i="11"/>
  <c r="H390" i="11"/>
  <c r="H389" i="11"/>
  <c r="AK388" i="11"/>
  <c r="I388" i="11"/>
  <c r="H388" i="11"/>
  <c r="AK387" i="11"/>
  <c r="I387" i="11"/>
  <c r="H387" i="11"/>
  <c r="AJ386" i="11"/>
  <c r="I386" i="11"/>
  <c r="H386" i="11"/>
  <c r="AJ382" i="11"/>
  <c r="I382" i="11"/>
  <c r="H382" i="11"/>
  <c r="I381" i="11"/>
  <c r="H381" i="11"/>
  <c r="H380" i="11"/>
  <c r="AK375" i="11"/>
  <c r="I375" i="11"/>
  <c r="I369" i="11"/>
  <c r="H369" i="11"/>
  <c r="H366" i="11"/>
  <c r="AJ365" i="11"/>
  <c r="H365" i="11"/>
  <c r="AM364" i="11"/>
  <c r="K364" i="11"/>
  <c r="H364" i="11"/>
  <c r="AM360" i="11"/>
  <c r="AM361" i="11" s="1"/>
  <c r="L360" i="11"/>
  <c r="K360" i="11"/>
  <c r="J360" i="11"/>
  <c r="H360" i="11"/>
  <c r="AM359" i="11"/>
  <c r="AI359" i="11"/>
  <c r="N359" i="11"/>
  <c r="K359" i="11"/>
  <c r="G359" i="11"/>
  <c r="B359" i="11"/>
  <c r="B357" i="11"/>
  <c r="I353" i="11"/>
  <c r="H353" i="11"/>
  <c r="E353" i="11"/>
  <c r="D353" i="11"/>
  <c r="I352" i="11"/>
  <c r="H352" i="11"/>
  <c r="E352" i="11"/>
  <c r="D352" i="11"/>
  <c r="M351" i="11"/>
  <c r="L351" i="11"/>
  <c r="I351" i="11"/>
  <c r="H351" i="11"/>
  <c r="E351" i="11"/>
  <c r="D351" i="11"/>
  <c r="C351" i="11"/>
  <c r="B351" i="11"/>
  <c r="M350" i="11"/>
  <c r="L350" i="11"/>
  <c r="I350" i="11"/>
  <c r="H350" i="11"/>
  <c r="E350" i="11"/>
  <c r="D350" i="11"/>
  <c r="C350" i="11"/>
  <c r="B350" i="11"/>
  <c r="M349" i="11"/>
  <c r="L349" i="11"/>
  <c r="I349" i="11"/>
  <c r="N349" i="11" s="1"/>
  <c r="H349" i="11"/>
  <c r="E349" i="11"/>
  <c r="D349" i="11"/>
  <c r="I348" i="11"/>
  <c r="H348" i="11"/>
  <c r="E348" i="11"/>
  <c r="D348" i="11"/>
  <c r="C348" i="11"/>
  <c r="C396" i="11" s="1"/>
  <c r="C444" i="11" s="1"/>
  <c r="C492" i="11" s="1"/>
  <c r="B348" i="11"/>
  <c r="M347" i="11"/>
  <c r="L347" i="11"/>
  <c r="I347" i="11"/>
  <c r="H347" i="11"/>
  <c r="E347" i="11"/>
  <c r="D347" i="11"/>
  <c r="C347" i="11"/>
  <c r="O347" i="11" s="1"/>
  <c r="B347" i="11"/>
  <c r="M346" i="11"/>
  <c r="L346" i="11"/>
  <c r="I346" i="11"/>
  <c r="H346" i="11"/>
  <c r="E346" i="11"/>
  <c r="D346" i="11"/>
  <c r="M345" i="11"/>
  <c r="L345" i="11"/>
  <c r="I345" i="11"/>
  <c r="H345" i="11"/>
  <c r="E345" i="11"/>
  <c r="D345" i="11"/>
  <c r="C345" i="11"/>
  <c r="B345" i="11"/>
  <c r="M344" i="11"/>
  <c r="L344" i="11"/>
  <c r="I344" i="11"/>
  <c r="H344" i="11"/>
  <c r="E344" i="11"/>
  <c r="D344" i="11"/>
  <c r="C344" i="11"/>
  <c r="B344" i="11"/>
  <c r="M343" i="11"/>
  <c r="N343" i="11" s="1"/>
  <c r="L343" i="11"/>
  <c r="I343" i="11"/>
  <c r="H343" i="11"/>
  <c r="E343" i="11"/>
  <c r="D343" i="11"/>
  <c r="C343" i="11"/>
  <c r="B343" i="11"/>
  <c r="I342" i="11"/>
  <c r="N342" i="11" s="1"/>
  <c r="H342" i="11"/>
  <c r="E342" i="11"/>
  <c r="D342" i="11"/>
  <c r="C342" i="11"/>
  <c r="B342" i="11"/>
  <c r="H341" i="11"/>
  <c r="E341" i="11"/>
  <c r="D341" i="11"/>
  <c r="D389" i="11" s="1"/>
  <c r="D437" i="11" s="1"/>
  <c r="D485" i="11" s="1"/>
  <c r="D533" i="11" s="1"/>
  <c r="D581" i="11" s="1"/>
  <c r="D629" i="11" s="1"/>
  <c r="L340" i="11"/>
  <c r="I340" i="11"/>
  <c r="H340" i="11"/>
  <c r="E340" i="11"/>
  <c r="D340" i="11"/>
  <c r="L339" i="11"/>
  <c r="I339" i="11"/>
  <c r="H339" i="11"/>
  <c r="E339" i="11"/>
  <c r="D339" i="11"/>
  <c r="C339" i="11"/>
  <c r="B339" i="11"/>
  <c r="I338" i="11"/>
  <c r="H338" i="11"/>
  <c r="E338" i="11"/>
  <c r="D338" i="11"/>
  <c r="C338" i="11"/>
  <c r="B338" i="11"/>
  <c r="I337" i="11"/>
  <c r="E337" i="11"/>
  <c r="D337" i="11"/>
  <c r="I336" i="11"/>
  <c r="H336" i="11"/>
  <c r="E336" i="11"/>
  <c r="D336" i="11"/>
  <c r="L335" i="11"/>
  <c r="I335" i="11"/>
  <c r="H335" i="11"/>
  <c r="E335" i="11"/>
  <c r="D335" i="11"/>
  <c r="C335" i="11"/>
  <c r="B335" i="11"/>
  <c r="B336" i="11" s="1"/>
  <c r="I334" i="11"/>
  <c r="H334" i="11"/>
  <c r="E334" i="11"/>
  <c r="D334" i="11"/>
  <c r="I333" i="11"/>
  <c r="E333" i="11"/>
  <c r="D333" i="11"/>
  <c r="I332" i="11"/>
  <c r="N332" i="11" s="1"/>
  <c r="H332" i="11"/>
  <c r="E332" i="11"/>
  <c r="D332" i="11"/>
  <c r="L331" i="11"/>
  <c r="I331" i="11"/>
  <c r="H331" i="11"/>
  <c r="E331" i="11"/>
  <c r="D331" i="11"/>
  <c r="C331" i="11"/>
  <c r="B331" i="11"/>
  <c r="M330" i="11"/>
  <c r="L330" i="11"/>
  <c r="I330" i="11"/>
  <c r="H330" i="11"/>
  <c r="E330" i="11"/>
  <c r="D330" i="11"/>
  <c r="D378" i="11" s="1"/>
  <c r="L329" i="11"/>
  <c r="I329" i="11"/>
  <c r="H329" i="11"/>
  <c r="E329" i="11"/>
  <c r="D329" i="11"/>
  <c r="M328" i="11"/>
  <c r="L328" i="11"/>
  <c r="I328" i="11"/>
  <c r="N328" i="11" s="1"/>
  <c r="H328" i="11"/>
  <c r="E328" i="11"/>
  <c r="D328" i="11"/>
  <c r="C328" i="11"/>
  <c r="B328" i="11"/>
  <c r="M327" i="11"/>
  <c r="L327" i="11"/>
  <c r="I327" i="11"/>
  <c r="H327" i="11"/>
  <c r="E327" i="11"/>
  <c r="D327" i="11"/>
  <c r="I326" i="11"/>
  <c r="N326" i="11" s="1"/>
  <c r="H326" i="11"/>
  <c r="E326" i="11"/>
  <c r="D326" i="11"/>
  <c r="C326" i="11"/>
  <c r="C327" i="11" s="1"/>
  <c r="B326" i="11"/>
  <c r="M325" i="11"/>
  <c r="L325" i="11"/>
  <c r="I325" i="11"/>
  <c r="H325" i="11"/>
  <c r="E325" i="11"/>
  <c r="D325" i="11"/>
  <c r="I324" i="11"/>
  <c r="N324" i="11" s="1"/>
  <c r="H324" i="11"/>
  <c r="E324" i="11"/>
  <c r="D324" i="11"/>
  <c r="L323" i="11"/>
  <c r="I323" i="11"/>
  <c r="H323" i="11"/>
  <c r="E323" i="11"/>
  <c r="D323" i="11"/>
  <c r="M322" i="11"/>
  <c r="L322" i="11"/>
  <c r="I322" i="11"/>
  <c r="H322" i="11"/>
  <c r="N322" i="11" s="1"/>
  <c r="E322" i="11"/>
  <c r="D322" i="11"/>
  <c r="C322" i="11"/>
  <c r="B322" i="11"/>
  <c r="I321" i="11"/>
  <c r="H321" i="11"/>
  <c r="E321" i="11"/>
  <c r="D321" i="11"/>
  <c r="D369" i="11" s="1"/>
  <c r="D417" i="11" s="1"/>
  <c r="D465" i="11" s="1"/>
  <c r="D513" i="11" s="1"/>
  <c r="D561" i="11" s="1"/>
  <c r="D609" i="11" s="1"/>
  <c r="M320" i="11"/>
  <c r="L320" i="11"/>
  <c r="I320" i="11"/>
  <c r="H320" i="11"/>
  <c r="N320" i="11" s="1"/>
  <c r="E320" i="11"/>
  <c r="D320" i="11"/>
  <c r="B320" i="11"/>
  <c r="M319" i="11"/>
  <c r="L319" i="11"/>
  <c r="I319" i="11"/>
  <c r="H319" i="11"/>
  <c r="E319" i="11"/>
  <c r="D319" i="11"/>
  <c r="C319" i="11"/>
  <c r="B319" i="11"/>
  <c r="H318" i="11"/>
  <c r="N318" i="11" s="1"/>
  <c r="E318" i="11"/>
  <c r="D318" i="11"/>
  <c r="H317" i="11"/>
  <c r="E317" i="11"/>
  <c r="D317" i="11"/>
  <c r="L316" i="11"/>
  <c r="I316" i="11"/>
  <c r="H316" i="11"/>
  <c r="N316" i="11" s="1"/>
  <c r="E316" i="11"/>
  <c r="D316" i="11"/>
  <c r="M315" i="11"/>
  <c r="L315" i="11"/>
  <c r="I315" i="11"/>
  <c r="H315" i="11"/>
  <c r="E315" i="11"/>
  <c r="D315" i="11"/>
  <c r="D363" i="11" s="1"/>
  <c r="D411" i="11" s="1"/>
  <c r="D459" i="11" s="1"/>
  <c r="D507" i="11" s="1"/>
  <c r="D555" i="11" s="1"/>
  <c r="D603" i="11" s="1"/>
  <c r="M314" i="11"/>
  <c r="L314" i="11"/>
  <c r="I314" i="11"/>
  <c r="H314" i="11"/>
  <c r="N314" i="11" s="1"/>
  <c r="E314" i="11"/>
  <c r="D314" i="11"/>
  <c r="M313" i="11"/>
  <c r="L313" i="11"/>
  <c r="I313" i="11"/>
  <c r="H313" i="11"/>
  <c r="E313" i="11"/>
  <c r="D313" i="11"/>
  <c r="M312" i="11"/>
  <c r="L312" i="11"/>
  <c r="I312" i="11"/>
  <c r="H312" i="11"/>
  <c r="E312" i="11"/>
  <c r="D312" i="11"/>
  <c r="C312" i="11"/>
  <c r="B312" i="11"/>
  <c r="B360" i="11" s="1"/>
  <c r="X311" i="11"/>
  <c r="N311" i="11"/>
  <c r="K311" i="11"/>
  <c r="G311" i="11"/>
  <c r="F311" i="11"/>
  <c r="E311" i="11"/>
  <c r="D311" i="11"/>
  <c r="C311" i="11"/>
  <c r="B311" i="11"/>
  <c r="L310" i="11"/>
  <c r="K310" i="11"/>
  <c r="J310" i="11"/>
  <c r="I310" i="11"/>
  <c r="H310" i="11"/>
  <c r="G310" i="11"/>
  <c r="B310" i="11"/>
  <c r="B305" i="11"/>
  <c r="B304" i="11"/>
  <c r="B303" i="11"/>
  <c r="B302" i="11"/>
  <c r="B301" i="11"/>
  <c r="B300" i="11"/>
  <c r="B299" i="11"/>
  <c r="I298" i="11"/>
  <c r="B298" i="11"/>
  <c r="I297" i="11"/>
  <c r="B297" i="11"/>
  <c r="I296" i="11"/>
  <c r="B296" i="11"/>
  <c r="B295" i="11"/>
  <c r="B294" i="11"/>
  <c r="B293" i="11"/>
  <c r="B292" i="11"/>
  <c r="B291" i="11"/>
  <c r="B290" i="11"/>
  <c r="B289" i="11"/>
  <c r="B288" i="11"/>
  <c r="B287" i="11"/>
  <c r="B286" i="11"/>
  <c r="C285" i="11"/>
  <c r="B285" i="11"/>
  <c r="I284" i="11"/>
  <c r="B284" i="11"/>
  <c r="B283" i="11"/>
  <c r="B282" i="11"/>
  <c r="B281" i="11"/>
  <c r="B280" i="11"/>
  <c r="B279" i="11"/>
  <c r="B278" i="11"/>
  <c r="I277" i="11"/>
  <c r="E277" i="11"/>
  <c r="B277" i="11"/>
  <c r="A270" i="11"/>
  <c r="A264" i="11"/>
  <c r="A259" i="11"/>
  <c r="A254" i="11"/>
  <c r="H670" i="11" s="1"/>
  <c r="A251" i="11"/>
  <c r="A247" i="11"/>
  <c r="A243" i="11"/>
  <c r="A238" i="11"/>
  <c r="H667" i="11" s="1"/>
  <c r="A235" i="11"/>
  <c r="A227" i="11"/>
  <c r="A221" i="11"/>
  <c r="A215" i="11"/>
  <c r="A211" i="11"/>
  <c r="A205" i="11"/>
  <c r="A202" i="11"/>
  <c r="A201" i="11"/>
  <c r="A200" i="11"/>
  <c r="A199" i="11"/>
  <c r="A198" i="11"/>
  <c r="A197" i="11"/>
  <c r="A196" i="11"/>
  <c r="A195" i="11"/>
  <c r="A194" i="11"/>
  <c r="A193" i="11"/>
  <c r="A192" i="11"/>
  <c r="A191" i="11"/>
  <c r="A190" i="11"/>
  <c r="A189" i="11"/>
  <c r="A187" i="11"/>
  <c r="A186" i="11"/>
  <c r="A183" i="11"/>
  <c r="A182" i="11"/>
  <c r="A181" i="11"/>
  <c r="A180" i="11"/>
  <c r="A178" i="11"/>
  <c r="A177" i="11"/>
  <c r="A176" i="11"/>
  <c r="A175" i="11"/>
  <c r="A174" i="11"/>
  <c r="A172" i="11"/>
  <c r="A171" i="11"/>
  <c r="A170" i="11"/>
  <c r="A168" i="11"/>
  <c r="A167" i="11"/>
  <c r="A166" i="11"/>
  <c r="A165" i="11"/>
  <c r="A162" i="11"/>
  <c r="A161" i="11"/>
  <c r="A160" i="11"/>
  <c r="A159" i="11"/>
  <c r="A158" i="11"/>
  <c r="A157" i="11"/>
  <c r="A156" i="11"/>
  <c r="A155" i="11"/>
  <c r="A152" i="11"/>
  <c r="A151" i="11"/>
  <c r="A150" i="11"/>
  <c r="A148" i="11"/>
  <c r="A147" i="11"/>
  <c r="A146" i="11"/>
  <c r="A144" i="11"/>
  <c r="A143" i="11"/>
  <c r="A142" i="11"/>
  <c r="A139" i="11"/>
  <c r="A137" i="11"/>
  <c r="C305" i="11" s="1"/>
  <c r="A136" i="11"/>
  <c r="C304" i="11"/>
  <c r="A135" i="11"/>
  <c r="C303" i="11" s="1"/>
  <c r="A134" i="11"/>
  <c r="C302" i="11" s="1"/>
  <c r="A133" i="11"/>
  <c r="C301" i="11" s="1"/>
  <c r="A132" i="11"/>
  <c r="C300" i="11" s="1"/>
  <c r="A131" i="11"/>
  <c r="C299" i="11" s="1"/>
  <c r="A130" i="11"/>
  <c r="C298" i="11" s="1"/>
  <c r="A129" i="11"/>
  <c r="C297" i="11" s="1"/>
  <c r="A128" i="11"/>
  <c r="C296" i="11" s="1"/>
  <c r="A127" i="11"/>
  <c r="C295" i="11" s="1"/>
  <c r="A126" i="11"/>
  <c r="C294" i="11" s="1"/>
  <c r="A125" i="11"/>
  <c r="C293" i="11" s="1"/>
  <c r="A124" i="11"/>
  <c r="C292" i="11" s="1"/>
  <c r="A123" i="11"/>
  <c r="C291" i="11" s="1"/>
  <c r="A122" i="11"/>
  <c r="C290" i="11" s="1"/>
  <c r="A121" i="11"/>
  <c r="C289" i="11" s="1"/>
  <c r="A120" i="11"/>
  <c r="C288" i="11" s="1"/>
  <c r="A119" i="11"/>
  <c r="C287" i="11"/>
  <c r="A118" i="11"/>
  <c r="C286" i="11" s="1"/>
  <c r="A117" i="11"/>
  <c r="A116" i="11"/>
  <c r="C284" i="11"/>
  <c r="A115" i="11"/>
  <c r="C283" i="11" s="1"/>
  <c r="A114" i="11"/>
  <c r="C282" i="11" s="1"/>
  <c r="A113" i="11"/>
  <c r="C281" i="11" s="1"/>
  <c r="A112" i="11"/>
  <c r="C280" i="11" s="1"/>
  <c r="A111" i="11"/>
  <c r="C279" i="11" s="1"/>
  <c r="A110" i="11"/>
  <c r="C278" i="11" s="1"/>
  <c r="A109" i="11"/>
  <c r="C104" i="11"/>
  <c r="B104" i="11"/>
  <c r="D103" i="11"/>
  <c r="C103" i="11"/>
  <c r="B103" i="11"/>
  <c r="F102" i="11"/>
  <c r="E102" i="11"/>
  <c r="D102" i="11"/>
  <c r="C102" i="11"/>
  <c r="B102" i="11"/>
  <c r="B101" i="11"/>
  <c r="B100" i="11"/>
  <c r="F352" i="11" s="1"/>
  <c r="F400" i="11" s="1"/>
  <c r="D99" i="11"/>
  <c r="B98" i="11"/>
  <c r="B97" i="11"/>
  <c r="B96" i="11"/>
  <c r="B95" i="11"/>
  <c r="B94" i="11"/>
  <c r="F93" i="11"/>
  <c r="E93" i="11"/>
  <c r="D93" i="11"/>
  <c r="C93" i="11"/>
  <c r="B93" i="11"/>
  <c r="AF91" i="11"/>
  <c r="AE91" i="11"/>
  <c r="AD91" i="11"/>
  <c r="AC91" i="11"/>
  <c r="AB91" i="11"/>
  <c r="AA91" i="11"/>
  <c r="Z91" i="11"/>
  <c r="Y91" i="11"/>
  <c r="X91" i="11"/>
  <c r="W91" i="11"/>
  <c r="V91" i="11"/>
  <c r="U91" i="11"/>
  <c r="T91" i="11"/>
  <c r="S91" i="11"/>
  <c r="R91" i="11"/>
  <c r="Q91" i="11"/>
  <c r="P91" i="11"/>
  <c r="O91" i="11"/>
  <c r="N91" i="11"/>
  <c r="M91" i="11"/>
  <c r="L91" i="11"/>
  <c r="K91" i="11"/>
  <c r="J91" i="11"/>
  <c r="I91" i="11"/>
  <c r="H91" i="11"/>
  <c r="G91" i="11"/>
  <c r="F91" i="11"/>
  <c r="E91" i="11"/>
  <c r="D91" i="11"/>
  <c r="C91" i="11"/>
  <c r="B91" i="11"/>
  <c r="C90" i="11"/>
  <c r="B90" i="11"/>
  <c r="B89" i="11"/>
  <c r="B88" i="11"/>
  <c r="B87" i="11"/>
  <c r="B86" i="11"/>
  <c r="B85" i="11"/>
  <c r="B84" i="11"/>
  <c r="B83" i="11"/>
  <c r="M587" i="7" s="1"/>
  <c r="B82" i="11"/>
  <c r="B81" i="11"/>
  <c r="B80" i="11"/>
  <c r="B79" i="11"/>
  <c r="B78" i="11"/>
  <c r="B77" i="11"/>
  <c r="B76" i="11"/>
  <c r="H333" i="11" s="1"/>
  <c r="B75" i="11"/>
  <c r="B74" i="11"/>
  <c r="B73" i="11"/>
  <c r="L6" i="8" s="1"/>
  <c r="AL151" i="8" s="1"/>
  <c r="B72" i="11"/>
  <c r="B71" i="11"/>
  <c r="Q73" i="4" s="1"/>
  <c r="G623" i="7" s="1"/>
  <c r="H623" i="7" s="1"/>
  <c r="B70" i="11"/>
  <c r="F31" i="7" s="1"/>
  <c r="C69" i="11"/>
  <c r="B69" i="11"/>
  <c r="C68" i="11"/>
  <c r="B68" i="11"/>
  <c r="B67" i="11"/>
  <c r="B66" i="11"/>
  <c r="B65" i="11"/>
  <c r="B64" i="11"/>
  <c r="B63" i="11"/>
  <c r="B62" i="11"/>
  <c r="B61" i="11"/>
  <c r="B60" i="11"/>
  <c r="B59" i="11"/>
  <c r="B58" i="11"/>
  <c r="B55" i="11"/>
  <c r="B54" i="11"/>
  <c r="B53" i="11"/>
  <c r="B52" i="11"/>
  <c r="B51" i="11"/>
  <c r="C50" i="11"/>
  <c r="B50" i="11"/>
  <c r="C49" i="11"/>
  <c r="B49" i="11"/>
  <c r="B47" i="11"/>
  <c r="B46" i="11"/>
  <c r="B45" i="11"/>
  <c r="B44" i="11"/>
  <c r="B43" i="11"/>
  <c r="B42" i="11"/>
  <c r="A261" i="11" s="1"/>
  <c r="B40" i="11"/>
  <c r="A265" i="11" s="1"/>
  <c r="B39" i="11"/>
  <c r="C48" i="11" s="1"/>
  <c r="B38" i="11"/>
  <c r="A260" i="11" s="1"/>
  <c r="B37" i="11"/>
  <c r="C46" i="11" s="1"/>
  <c r="C32" i="11"/>
  <c r="B32" i="11"/>
  <c r="C31" i="11"/>
  <c r="B31" i="11"/>
  <c r="B30" i="11"/>
  <c r="B29" i="11"/>
  <c r="B28" i="11"/>
  <c r="B21" i="11"/>
  <c r="B20" i="11"/>
  <c r="B17" i="11"/>
  <c r="B11" i="11"/>
  <c r="F349" i="11" s="1"/>
  <c r="F397" i="11" s="1"/>
  <c r="F445" i="11" s="1"/>
  <c r="F493" i="11" s="1"/>
  <c r="F541" i="11" s="1"/>
  <c r="F589" i="11" s="1"/>
  <c r="F637" i="11" s="1"/>
  <c r="B10" i="11"/>
  <c r="F324" i="11" s="1"/>
  <c r="B9" i="11"/>
  <c r="F322" i="11" s="1"/>
  <c r="F370" i="11" s="1"/>
  <c r="F418" i="11" s="1"/>
  <c r="F466" i="11" s="1"/>
  <c r="F514" i="11" s="1"/>
  <c r="D8" i="11"/>
  <c r="C8" i="11"/>
  <c r="B8" i="11"/>
  <c r="F7" i="11"/>
  <c r="E7" i="11"/>
  <c r="D7" i="11"/>
  <c r="C7" i="11"/>
  <c r="B7" i="11"/>
  <c r="D6" i="11"/>
  <c r="C6" i="11"/>
  <c r="B6" i="11"/>
  <c r="B44" i="10"/>
  <c r="C42" i="10"/>
  <c r="B40" i="10"/>
  <c r="E28" i="10"/>
  <c r="C28" i="10"/>
  <c r="C26" i="10"/>
  <c r="C25" i="10"/>
  <c r="C23" i="10"/>
  <c r="E11" i="10"/>
  <c r="C11" i="10"/>
  <c r="C7" i="10"/>
  <c r="B5" i="10"/>
  <c r="J2" i="10"/>
  <c r="H2" i="10"/>
  <c r="F2" i="10"/>
  <c r="D2" i="10"/>
  <c r="J1" i="10"/>
  <c r="H1" i="10"/>
  <c r="F1" i="10"/>
  <c r="D1" i="10"/>
  <c r="A1" i="10"/>
  <c r="E21" i="9"/>
  <c r="E18" i="9"/>
  <c r="E16" i="9"/>
  <c r="E15" i="9"/>
  <c r="K13" i="9"/>
  <c r="E13" i="9"/>
  <c r="E12" i="9"/>
  <c r="D10" i="9"/>
  <c r="L6" i="9"/>
  <c r="C6" i="9"/>
  <c r="E4" i="9"/>
  <c r="E3" i="9"/>
  <c r="K2" i="9"/>
  <c r="I2" i="9"/>
  <c r="G2" i="9"/>
  <c r="E2" i="9"/>
  <c r="B2" i="9"/>
  <c r="E205" i="8"/>
  <c r="F196" i="8"/>
  <c r="F195" i="8"/>
  <c r="AC193" i="8"/>
  <c r="AD193" i="8" s="1"/>
  <c r="S193" i="8"/>
  <c r="R193" i="8"/>
  <c r="F193" i="8" s="1"/>
  <c r="L192" i="8"/>
  <c r="K192" i="8"/>
  <c r="AF192" i="8" s="1"/>
  <c r="J192" i="8"/>
  <c r="I192" i="8"/>
  <c r="G192" i="8"/>
  <c r="F192" i="8"/>
  <c r="F190" i="8"/>
  <c r="AL188" i="8"/>
  <c r="AL197" i="8" s="1"/>
  <c r="AL198" i="8" s="1"/>
  <c r="AL199" i="8" s="1"/>
  <c r="AL200" i="8" s="1"/>
  <c r="AL201" i="8" s="1"/>
  <c r="AL202" i="8" s="1"/>
  <c r="M188" i="8"/>
  <c r="K188" i="8"/>
  <c r="R187" i="8"/>
  <c r="F178" i="8"/>
  <c r="F177" i="8"/>
  <c r="AC175" i="8"/>
  <c r="AD175" i="8" s="1"/>
  <c r="AF175" i="8" s="1"/>
  <c r="AG175" i="8" s="1"/>
  <c r="S175" i="8"/>
  <c r="R175" i="8"/>
  <c r="F175" i="8" s="1"/>
  <c r="L174" i="8"/>
  <c r="AG174" i="8" s="1"/>
  <c r="K174" i="8"/>
  <c r="AF174" i="8" s="1"/>
  <c r="J174" i="8"/>
  <c r="I174" i="8"/>
  <c r="G174" i="8"/>
  <c r="AC174" i="8" s="1"/>
  <c r="F174" i="8"/>
  <c r="F172" i="8"/>
  <c r="AL170" i="8"/>
  <c r="AL179" i="8" s="1"/>
  <c r="AL180" i="8" s="1"/>
  <c r="AL181" i="8" s="1"/>
  <c r="AL182" i="8" s="1"/>
  <c r="AL183" i="8" s="1"/>
  <c r="AL184" i="8" s="1"/>
  <c r="M170" i="8"/>
  <c r="K170" i="8"/>
  <c r="R169" i="8"/>
  <c r="F160" i="8"/>
  <c r="F159" i="8"/>
  <c r="AC157" i="8"/>
  <c r="AD157" i="8" s="1"/>
  <c r="S157" i="8"/>
  <c r="R157" i="8"/>
  <c r="F157" i="8" s="1"/>
  <c r="M157" i="8"/>
  <c r="L156" i="8"/>
  <c r="AG156" i="8" s="1"/>
  <c r="K156" i="8"/>
  <c r="J156" i="8"/>
  <c r="I156" i="8"/>
  <c r="AD156" i="8" s="1"/>
  <c r="G156" i="8"/>
  <c r="AC156" i="8" s="1"/>
  <c r="F156" i="8"/>
  <c r="F154" i="8"/>
  <c r="AL152" i="8"/>
  <c r="AL157" i="8" s="1"/>
  <c r="M152" i="8"/>
  <c r="K152" i="8"/>
  <c r="R151" i="8"/>
  <c r="F142" i="8"/>
  <c r="F141" i="8"/>
  <c r="AC139" i="8"/>
  <c r="AD139" i="8" s="1"/>
  <c r="S139" i="8"/>
  <c r="R139" i="8"/>
  <c r="F139" i="8" s="1"/>
  <c r="M139" i="8"/>
  <c r="L138" i="8"/>
  <c r="K138" i="8"/>
  <c r="J138" i="8"/>
  <c r="I138" i="8"/>
  <c r="AD138" i="8" s="1"/>
  <c r="G138" i="8"/>
  <c r="F138" i="8"/>
  <c r="F136" i="8"/>
  <c r="AL134" i="8"/>
  <c r="AL139" i="8" s="1"/>
  <c r="M134" i="8"/>
  <c r="K134" i="8"/>
  <c r="R133" i="8"/>
  <c r="F124" i="8"/>
  <c r="F123" i="8"/>
  <c r="AC121" i="8"/>
  <c r="AD121" i="8" s="1"/>
  <c r="AE121" i="8" s="1"/>
  <c r="S121" i="8"/>
  <c r="R121" i="8"/>
  <c r="F121" i="8" s="1"/>
  <c r="L120" i="8"/>
  <c r="K120" i="8"/>
  <c r="J120" i="8"/>
  <c r="I120" i="8"/>
  <c r="AD120" i="8" s="1"/>
  <c r="G120" i="8"/>
  <c r="F120" i="8"/>
  <c r="F118" i="8"/>
  <c r="AL116" i="8"/>
  <c r="M116" i="8"/>
  <c r="K116" i="8"/>
  <c r="R115" i="8"/>
  <c r="F106" i="8"/>
  <c r="F105" i="8"/>
  <c r="AC103" i="8"/>
  <c r="AD103" i="8" s="1"/>
  <c r="S103" i="8"/>
  <c r="R103" i="8"/>
  <c r="F103" i="8" s="1"/>
  <c r="L102" i="8"/>
  <c r="K102" i="8"/>
  <c r="J102" i="8"/>
  <c r="I102" i="8"/>
  <c r="AD102" i="8" s="1"/>
  <c r="G102" i="8"/>
  <c r="F102" i="8"/>
  <c r="F100" i="8"/>
  <c r="AL98" i="8"/>
  <c r="AL103" i="8" s="1"/>
  <c r="M98" i="8"/>
  <c r="K98" i="8"/>
  <c r="R97" i="8"/>
  <c r="F88" i="8"/>
  <c r="F87" i="8"/>
  <c r="AC85" i="8"/>
  <c r="AD85" i="8" s="1"/>
  <c r="AF85" i="8" s="1"/>
  <c r="AG85" i="8" s="1"/>
  <c r="S85" i="8"/>
  <c r="R85" i="8"/>
  <c r="F85" i="8" s="1"/>
  <c r="L84" i="8"/>
  <c r="K84" i="8"/>
  <c r="J84" i="8"/>
  <c r="I84" i="8"/>
  <c r="G84" i="8"/>
  <c r="F84" i="8"/>
  <c r="F82" i="8"/>
  <c r="AL80" i="8"/>
  <c r="AL89" i="8" s="1"/>
  <c r="AL90" i="8" s="1"/>
  <c r="AL91" i="8" s="1"/>
  <c r="AL92" i="8" s="1"/>
  <c r="AL93" i="8" s="1"/>
  <c r="AL94" i="8" s="1"/>
  <c r="M80" i="8"/>
  <c r="K80" i="8"/>
  <c r="R79" i="8"/>
  <c r="F70" i="8"/>
  <c r="F69" i="8"/>
  <c r="AC67" i="8"/>
  <c r="AD67" i="8" s="1"/>
  <c r="S67" i="8"/>
  <c r="R67" i="8"/>
  <c r="F67" i="8" s="1"/>
  <c r="L66" i="8"/>
  <c r="K66" i="8"/>
  <c r="AF66" i="8" s="1"/>
  <c r="J66" i="8"/>
  <c r="AE66" i="8" s="1"/>
  <c r="I66" i="8"/>
  <c r="AD66" i="8" s="1"/>
  <c r="G66" i="8"/>
  <c r="F66" i="8"/>
  <c r="F64" i="8"/>
  <c r="AL62" i="8"/>
  <c r="AL71" i="8" s="1"/>
  <c r="AL72" i="8" s="1"/>
  <c r="AL73" i="8" s="1"/>
  <c r="AL74" i="8" s="1"/>
  <c r="AL75" i="8" s="1"/>
  <c r="AL76" i="8" s="1"/>
  <c r="M62" i="8"/>
  <c r="K62" i="8"/>
  <c r="R61" i="8"/>
  <c r="F52" i="8"/>
  <c r="F51" i="8"/>
  <c r="AC49" i="8"/>
  <c r="AD49" i="8" s="1"/>
  <c r="AE49" i="8" s="1"/>
  <c r="S49" i="8"/>
  <c r="R49" i="8"/>
  <c r="F49" i="8" s="1"/>
  <c r="K48" i="8"/>
  <c r="J48" i="8"/>
  <c r="AE48" i="8" s="1"/>
  <c r="I48" i="8"/>
  <c r="AD48" i="8" s="1"/>
  <c r="G48" i="8"/>
  <c r="F48" i="8"/>
  <c r="F46" i="8"/>
  <c r="AL44" i="8"/>
  <c r="M44" i="8"/>
  <c r="K44" i="8"/>
  <c r="R43" i="8"/>
  <c r="F34" i="8"/>
  <c r="F33" i="8"/>
  <c r="AC31" i="8"/>
  <c r="AD31" i="8" s="1"/>
  <c r="S31" i="8"/>
  <c r="R31" i="8"/>
  <c r="F31" i="8" s="1"/>
  <c r="L30" i="8"/>
  <c r="K30" i="8"/>
  <c r="J30" i="8"/>
  <c r="I30" i="8"/>
  <c r="AD30" i="8" s="1"/>
  <c r="G30" i="8"/>
  <c r="F30" i="8"/>
  <c r="AL26" i="8"/>
  <c r="AL31" i="8" s="1"/>
  <c r="M26" i="8"/>
  <c r="K26" i="8"/>
  <c r="R25" i="8"/>
  <c r="G22" i="8"/>
  <c r="G21" i="8"/>
  <c r="F20" i="8"/>
  <c r="F19" i="8"/>
  <c r="E19" i="8"/>
  <c r="F18" i="8"/>
  <c r="E18" i="8"/>
  <c r="F17" i="8"/>
  <c r="E17" i="8"/>
  <c r="F16" i="8"/>
  <c r="E16" i="8"/>
  <c r="F15" i="8"/>
  <c r="E14" i="8"/>
  <c r="E13" i="8"/>
  <c r="E12" i="8"/>
  <c r="D10" i="8"/>
  <c r="C6" i="8"/>
  <c r="E4" i="8"/>
  <c r="E3" i="8"/>
  <c r="K2" i="8"/>
  <c r="I2" i="8"/>
  <c r="G2" i="8"/>
  <c r="E2" i="8"/>
  <c r="B2" i="8"/>
  <c r="E598" i="7"/>
  <c r="E590" i="7"/>
  <c r="E589" i="7"/>
  <c r="AB587" i="7"/>
  <c r="AI591" i="7" s="1"/>
  <c r="AI592" i="7" s="1"/>
  <c r="AI593" i="7" s="1"/>
  <c r="AI594" i="7" s="1"/>
  <c r="AI595" i="7" s="1"/>
  <c r="Z587" i="7"/>
  <c r="AB586" i="7"/>
  <c r="AC586" i="7" s="1"/>
  <c r="AD586" i="7" s="1"/>
  <c r="Z586" i="7"/>
  <c r="M586" i="7"/>
  <c r="AB585" i="7"/>
  <c r="AC585" i="7" s="1"/>
  <c r="AD585" i="7" s="1"/>
  <c r="Z585" i="7"/>
  <c r="L584" i="7"/>
  <c r="AG584" i="7" s="1"/>
  <c r="K584" i="7"/>
  <c r="J584" i="7"/>
  <c r="AE584" i="7" s="1"/>
  <c r="I584" i="7"/>
  <c r="AD584" i="7" s="1"/>
  <c r="G584" i="7"/>
  <c r="AC584" i="7" s="1"/>
  <c r="F584" i="7"/>
  <c r="E584" i="7"/>
  <c r="F582" i="7"/>
  <c r="M580" i="7"/>
  <c r="E580" i="7"/>
  <c r="R580" i="7" s="1"/>
  <c r="R579" i="7"/>
  <c r="E571" i="7"/>
  <c r="E570" i="7"/>
  <c r="AB568" i="7"/>
  <c r="AI572" i="7" s="1"/>
  <c r="AI573" i="7" s="1"/>
  <c r="AI574" i="7" s="1"/>
  <c r="AI575" i="7" s="1"/>
  <c r="AI576" i="7" s="1"/>
  <c r="Z568" i="7"/>
  <c r="AB567" i="7"/>
  <c r="AC567" i="7" s="1"/>
  <c r="AD567" i="7" s="1"/>
  <c r="Z567" i="7"/>
  <c r="M567" i="7"/>
  <c r="AB566" i="7"/>
  <c r="AC566" i="7" s="1"/>
  <c r="AD566" i="7" s="1"/>
  <c r="Z566" i="7"/>
  <c r="M566" i="7"/>
  <c r="L565" i="7"/>
  <c r="K565" i="7"/>
  <c r="J565" i="7"/>
  <c r="I565" i="7"/>
  <c r="AD565" i="7" s="1"/>
  <c r="G565" i="7"/>
  <c r="F565" i="7"/>
  <c r="E565" i="7"/>
  <c r="F563" i="7"/>
  <c r="M561" i="7"/>
  <c r="E561" i="7"/>
  <c r="R566" i="7" s="1"/>
  <c r="R567" i="7" s="1"/>
  <c r="R568" i="7" s="1"/>
  <c r="R560" i="7"/>
  <c r="E552" i="7"/>
  <c r="E551" i="7"/>
  <c r="AB549" i="7"/>
  <c r="AC549" i="7" s="1"/>
  <c r="AD549" i="7" s="1"/>
  <c r="Z549" i="7"/>
  <c r="AB548" i="7"/>
  <c r="AC548" i="7" s="1"/>
  <c r="AD548" i="7" s="1"/>
  <c r="Z548" i="7"/>
  <c r="AB547" i="7"/>
  <c r="AC547" i="7" s="1"/>
  <c r="AD547" i="7" s="1"/>
  <c r="Z547" i="7"/>
  <c r="L546" i="7"/>
  <c r="AG546" i="7" s="1"/>
  <c r="K546" i="7"/>
  <c r="AF546" i="7" s="1"/>
  <c r="J546" i="7"/>
  <c r="AE546" i="7" s="1"/>
  <c r="I546" i="7"/>
  <c r="G546" i="7"/>
  <c r="AC546" i="7" s="1"/>
  <c r="F546" i="7"/>
  <c r="E546" i="7"/>
  <c r="F544" i="7"/>
  <c r="M542" i="7"/>
  <c r="E542" i="7"/>
  <c r="S542" i="7" s="1"/>
  <c r="R541" i="7"/>
  <c r="E533" i="7"/>
  <c r="E532" i="7"/>
  <c r="AB530" i="7"/>
  <c r="AC530" i="7" s="1"/>
  <c r="AD530" i="7" s="1"/>
  <c r="Z530" i="7"/>
  <c r="AB529" i="7"/>
  <c r="AC529" i="7" s="1"/>
  <c r="AD529" i="7" s="1"/>
  <c r="Z529" i="7"/>
  <c r="AB528" i="7"/>
  <c r="AC528" i="7" s="1"/>
  <c r="AD528" i="7" s="1"/>
  <c r="Z528" i="7"/>
  <c r="L527" i="7"/>
  <c r="K527" i="7"/>
  <c r="J527" i="7"/>
  <c r="I527" i="7"/>
  <c r="G527" i="7"/>
  <c r="F527" i="7"/>
  <c r="E527" i="7"/>
  <c r="F525" i="7"/>
  <c r="M523" i="7"/>
  <c r="E523" i="7"/>
  <c r="R522" i="7"/>
  <c r="E514" i="7"/>
  <c r="E513" i="7"/>
  <c r="AB511" i="7"/>
  <c r="AI515" i="7" s="1"/>
  <c r="AI516" i="7" s="1"/>
  <c r="AI517" i="7" s="1"/>
  <c r="AI518" i="7" s="1"/>
  <c r="AI519" i="7" s="1"/>
  <c r="Z511" i="7"/>
  <c r="AB510" i="7"/>
  <c r="AC510" i="7" s="1"/>
  <c r="AD510" i="7" s="1"/>
  <c r="Z510" i="7"/>
  <c r="AB509" i="7"/>
  <c r="AC509" i="7" s="1"/>
  <c r="AD509" i="7" s="1"/>
  <c r="Z509" i="7"/>
  <c r="L508" i="7"/>
  <c r="AG508" i="7" s="1"/>
  <c r="K508" i="7"/>
  <c r="J508" i="7"/>
  <c r="I508" i="7"/>
  <c r="AD508" i="7" s="1"/>
  <c r="G508" i="7"/>
  <c r="AC508" i="7" s="1"/>
  <c r="F508" i="7"/>
  <c r="E508" i="7"/>
  <c r="F506" i="7"/>
  <c r="M504" i="7"/>
  <c r="E504" i="7"/>
  <c r="S504" i="7" s="1"/>
  <c r="R503" i="7"/>
  <c r="E495" i="7"/>
  <c r="E494" i="7"/>
  <c r="AB492" i="7"/>
  <c r="AC492" i="7" s="1"/>
  <c r="AD492" i="7" s="1"/>
  <c r="Z492" i="7"/>
  <c r="AB491" i="7"/>
  <c r="AC491" i="7" s="1"/>
  <c r="AD491" i="7" s="1"/>
  <c r="Z491" i="7"/>
  <c r="AB490" i="7"/>
  <c r="AC490" i="7" s="1"/>
  <c r="AD490" i="7" s="1"/>
  <c r="AF490" i="7" s="1"/>
  <c r="AG490" i="7" s="1"/>
  <c r="Z490" i="7"/>
  <c r="L489" i="7"/>
  <c r="AG489" i="7" s="1"/>
  <c r="K489" i="7"/>
  <c r="J489" i="7"/>
  <c r="I489" i="7"/>
  <c r="G489" i="7"/>
  <c r="AC489" i="7" s="1"/>
  <c r="F489" i="7"/>
  <c r="E489" i="7"/>
  <c r="F487" i="7"/>
  <c r="M485" i="7"/>
  <c r="E485" i="7"/>
  <c r="R490" i="7" s="1"/>
  <c r="R491" i="7" s="1"/>
  <c r="R484" i="7"/>
  <c r="E476" i="7"/>
  <c r="E475" i="7"/>
  <c r="AB473" i="7"/>
  <c r="Z473" i="7"/>
  <c r="AB472" i="7"/>
  <c r="AC472" i="7" s="1"/>
  <c r="AD472" i="7" s="1"/>
  <c r="AF472" i="7" s="1"/>
  <c r="AG472" i="7" s="1"/>
  <c r="Z472" i="7"/>
  <c r="AB471" i="7"/>
  <c r="AC471" i="7" s="1"/>
  <c r="AD471" i="7" s="1"/>
  <c r="AF471" i="7" s="1"/>
  <c r="AG471" i="7" s="1"/>
  <c r="Z471" i="7"/>
  <c r="L470" i="7"/>
  <c r="K470" i="7"/>
  <c r="J470" i="7"/>
  <c r="I470" i="7"/>
  <c r="G470" i="7"/>
  <c r="F470" i="7"/>
  <c r="E470" i="7"/>
  <c r="F468" i="7"/>
  <c r="M466" i="7"/>
  <c r="E466" i="7"/>
  <c r="R466" i="7" s="1"/>
  <c r="R465" i="7"/>
  <c r="E457" i="7"/>
  <c r="E456" i="7"/>
  <c r="AB454" i="7"/>
  <c r="Z454" i="7"/>
  <c r="AB453" i="7"/>
  <c r="AC453" i="7" s="1"/>
  <c r="AD453" i="7" s="1"/>
  <c r="Z453" i="7"/>
  <c r="AB452" i="7"/>
  <c r="AC452" i="7" s="1"/>
  <c r="AD452" i="7" s="1"/>
  <c r="Z452" i="7"/>
  <c r="L451" i="7"/>
  <c r="AG451" i="7" s="1"/>
  <c r="K451" i="7"/>
  <c r="J451" i="7"/>
  <c r="I451" i="7"/>
  <c r="AD451" i="7" s="1"/>
  <c r="G451" i="7"/>
  <c r="AC451" i="7" s="1"/>
  <c r="F451" i="7"/>
  <c r="E451" i="7"/>
  <c r="F449" i="7"/>
  <c r="M447" i="7"/>
  <c r="E447" i="7"/>
  <c r="R447" i="7" s="1"/>
  <c r="R446" i="7"/>
  <c r="E438" i="7"/>
  <c r="E437" i="7"/>
  <c r="AB435" i="7"/>
  <c r="AI439" i="7" s="1"/>
  <c r="Z435" i="7"/>
  <c r="AB434" i="7"/>
  <c r="AC434" i="7" s="1"/>
  <c r="AD434" i="7" s="1"/>
  <c r="Z434" i="7"/>
  <c r="AB433" i="7"/>
  <c r="AC433" i="7" s="1"/>
  <c r="AD433" i="7" s="1"/>
  <c r="Z433" i="7"/>
  <c r="L432" i="7"/>
  <c r="K432" i="7"/>
  <c r="J432" i="7"/>
  <c r="AE432" i="7" s="1"/>
  <c r="I432" i="7"/>
  <c r="G432" i="7"/>
  <c r="F432" i="7"/>
  <c r="E432" i="7"/>
  <c r="F430" i="7"/>
  <c r="M428" i="7"/>
  <c r="E428" i="7"/>
  <c r="R433" i="7" s="1"/>
  <c r="R434" i="7" s="1"/>
  <c r="R427" i="7"/>
  <c r="E419" i="7"/>
  <c r="E418" i="7"/>
  <c r="AB416" i="7"/>
  <c r="AI420" i="7" s="1"/>
  <c r="AI421" i="7" s="1"/>
  <c r="AI422" i="7" s="1"/>
  <c r="AI423" i="7" s="1"/>
  <c r="AI424" i="7" s="1"/>
  <c r="Z416" i="7"/>
  <c r="AB415" i="7"/>
  <c r="AC415" i="7" s="1"/>
  <c r="AD415" i="7" s="1"/>
  <c r="Z415" i="7"/>
  <c r="AB414" i="7"/>
  <c r="AC414" i="7" s="1"/>
  <c r="AD414" i="7" s="1"/>
  <c r="AE414" i="7" s="1"/>
  <c r="Z414" i="7"/>
  <c r="L413" i="7"/>
  <c r="K413" i="7"/>
  <c r="J413" i="7"/>
  <c r="I413" i="7"/>
  <c r="AD413" i="7" s="1"/>
  <c r="G413" i="7"/>
  <c r="F413" i="7"/>
  <c r="E413" i="7"/>
  <c r="F411" i="7"/>
  <c r="M409" i="7"/>
  <c r="E409" i="7"/>
  <c r="R408" i="7"/>
  <c r="E400" i="7"/>
  <c r="E399" i="7"/>
  <c r="AB397" i="7"/>
  <c r="Z397" i="7"/>
  <c r="AB396" i="7"/>
  <c r="AC396" i="7" s="1"/>
  <c r="AD396" i="7" s="1"/>
  <c r="AE396" i="7" s="1"/>
  <c r="Z396" i="7"/>
  <c r="AB395" i="7"/>
  <c r="AC395" i="7" s="1"/>
  <c r="AD395" i="7" s="1"/>
  <c r="Z395" i="7"/>
  <c r="L394" i="7"/>
  <c r="AG394" i="7" s="1"/>
  <c r="K394" i="7"/>
  <c r="J394" i="7"/>
  <c r="I394" i="7"/>
  <c r="G394" i="7"/>
  <c r="AC394" i="7" s="1"/>
  <c r="F394" i="7"/>
  <c r="E394" i="7"/>
  <c r="F392" i="7"/>
  <c r="M390" i="7"/>
  <c r="E390" i="7"/>
  <c r="R395" i="7" s="1"/>
  <c r="R389" i="7"/>
  <c r="E381" i="7"/>
  <c r="E380" i="7"/>
  <c r="AB378" i="7"/>
  <c r="AC378" i="7" s="1"/>
  <c r="AD378" i="7" s="1"/>
  <c r="AF378" i="7" s="1"/>
  <c r="AG378" i="7" s="1"/>
  <c r="Z378" i="7"/>
  <c r="AB377" i="7"/>
  <c r="AC377" i="7" s="1"/>
  <c r="AD377" i="7" s="1"/>
  <c r="Z377" i="7"/>
  <c r="M377" i="7"/>
  <c r="AB376" i="7"/>
  <c r="AC376" i="7" s="1"/>
  <c r="AD376" i="7" s="1"/>
  <c r="Z376" i="7"/>
  <c r="L375" i="7"/>
  <c r="AG375" i="7" s="1"/>
  <c r="K375" i="7"/>
  <c r="J375" i="7"/>
  <c r="I375" i="7"/>
  <c r="G375" i="7"/>
  <c r="AC375" i="7" s="1"/>
  <c r="F375" i="7"/>
  <c r="E375" i="7"/>
  <c r="F373" i="7"/>
  <c r="M371" i="7"/>
  <c r="E371" i="7"/>
  <c r="S371" i="7" s="1"/>
  <c r="R370" i="7"/>
  <c r="E362" i="7"/>
  <c r="E361" i="7"/>
  <c r="AB359" i="7"/>
  <c r="AI363" i="7" s="1"/>
  <c r="Z359" i="7"/>
  <c r="AB358" i="7"/>
  <c r="AC358" i="7" s="1"/>
  <c r="AD358" i="7" s="1"/>
  <c r="Z358" i="7"/>
  <c r="AB357" i="7"/>
  <c r="AC357" i="7" s="1"/>
  <c r="AD357" i="7" s="1"/>
  <c r="AE357" i="7" s="1"/>
  <c r="Z357" i="7"/>
  <c r="M357" i="7"/>
  <c r="L356" i="7"/>
  <c r="AG356" i="7" s="1"/>
  <c r="K356" i="7"/>
  <c r="J356" i="7"/>
  <c r="I356" i="7"/>
  <c r="AD356" i="7" s="1"/>
  <c r="G356" i="7"/>
  <c r="F356" i="7"/>
  <c r="E356" i="7"/>
  <c r="F354" i="7"/>
  <c r="M352" i="7"/>
  <c r="E352" i="7"/>
  <c r="S352" i="7" s="1"/>
  <c r="R351" i="7"/>
  <c r="E343" i="7"/>
  <c r="E342" i="7"/>
  <c r="AB340" i="7"/>
  <c r="Z340" i="7"/>
  <c r="AB339" i="7"/>
  <c r="AC339" i="7" s="1"/>
  <c r="AD339" i="7" s="1"/>
  <c r="Z339" i="7"/>
  <c r="AB338" i="7"/>
  <c r="AC338" i="7" s="1"/>
  <c r="AD338" i="7" s="1"/>
  <c r="AE338" i="7" s="1"/>
  <c r="Z338" i="7"/>
  <c r="L337" i="7"/>
  <c r="K337" i="7"/>
  <c r="J337" i="7"/>
  <c r="I337" i="7"/>
  <c r="G337" i="7"/>
  <c r="F337" i="7"/>
  <c r="E337" i="7"/>
  <c r="F335" i="7"/>
  <c r="M333" i="7"/>
  <c r="E333" i="7"/>
  <c r="R338" i="7" s="1"/>
  <c r="R339" i="7" s="1"/>
  <c r="R332" i="7"/>
  <c r="E324" i="7"/>
  <c r="E323" i="7"/>
  <c r="AB321" i="7"/>
  <c r="Z321" i="7"/>
  <c r="AB320" i="7"/>
  <c r="AC320" i="7" s="1"/>
  <c r="AD320" i="7" s="1"/>
  <c r="AF320" i="7" s="1"/>
  <c r="AG320" i="7" s="1"/>
  <c r="Z320" i="7"/>
  <c r="AB319" i="7"/>
  <c r="AC319" i="7" s="1"/>
  <c r="AD319" i="7" s="1"/>
  <c r="Z319" i="7"/>
  <c r="L318" i="7"/>
  <c r="K318" i="7"/>
  <c r="J318" i="7"/>
  <c r="I318" i="7"/>
  <c r="G318" i="7"/>
  <c r="F318" i="7"/>
  <c r="E318" i="7"/>
  <c r="F316" i="7"/>
  <c r="M314" i="7"/>
  <c r="E314" i="7"/>
  <c r="R314" i="7" s="1"/>
  <c r="R313" i="7"/>
  <c r="E305" i="7"/>
  <c r="E304" i="7"/>
  <c r="AB302" i="7"/>
  <c r="Z302" i="7"/>
  <c r="AB301" i="7"/>
  <c r="AC301" i="7" s="1"/>
  <c r="AD301" i="7" s="1"/>
  <c r="Z301" i="7"/>
  <c r="AB300" i="7"/>
  <c r="AC300" i="7" s="1"/>
  <c r="AD300" i="7" s="1"/>
  <c r="AE300" i="7" s="1"/>
  <c r="Z300" i="7"/>
  <c r="L299" i="7"/>
  <c r="AG299" i="7" s="1"/>
  <c r="K299" i="7"/>
  <c r="J299" i="7"/>
  <c r="I299" i="7"/>
  <c r="G299" i="7"/>
  <c r="AC299" i="7" s="1"/>
  <c r="F299" i="7"/>
  <c r="E299" i="7"/>
  <c r="F297" i="7"/>
  <c r="M295" i="7"/>
  <c r="E295" i="7"/>
  <c r="R294" i="7"/>
  <c r="E286" i="7"/>
  <c r="E285" i="7"/>
  <c r="AB283" i="7"/>
  <c r="Z283" i="7"/>
  <c r="AB282" i="7"/>
  <c r="AC282" i="7" s="1"/>
  <c r="Z282" i="7"/>
  <c r="AB281" i="7"/>
  <c r="AC281" i="7" s="1"/>
  <c r="AD281" i="7" s="1"/>
  <c r="AE281" i="7" s="1"/>
  <c r="Z281" i="7"/>
  <c r="L280" i="7"/>
  <c r="K280" i="7"/>
  <c r="J280" i="7"/>
  <c r="I280" i="7"/>
  <c r="G280" i="7"/>
  <c r="F280" i="7"/>
  <c r="E280" i="7"/>
  <c r="F278" i="7"/>
  <c r="M276" i="7"/>
  <c r="E276" i="7"/>
  <c r="R276" i="7" s="1"/>
  <c r="R275" i="7"/>
  <c r="E267" i="7"/>
  <c r="E266" i="7"/>
  <c r="AB264" i="7"/>
  <c r="AI268" i="7" s="1"/>
  <c r="AI269" i="7" s="1"/>
  <c r="AI270" i="7" s="1"/>
  <c r="AI271" i="7" s="1"/>
  <c r="AI272" i="7" s="1"/>
  <c r="Z264" i="7"/>
  <c r="AB263" i="7"/>
  <c r="AC263" i="7" s="1"/>
  <c r="AD263" i="7" s="1"/>
  <c r="Z263" i="7"/>
  <c r="AB262" i="7"/>
  <c r="AC262" i="7" s="1"/>
  <c r="AD262" i="7" s="1"/>
  <c r="Z262" i="7"/>
  <c r="L261" i="7"/>
  <c r="K261" i="7"/>
  <c r="AF261" i="7" s="1"/>
  <c r="J261" i="7"/>
  <c r="I261" i="7"/>
  <c r="AD261" i="7" s="1"/>
  <c r="G261" i="7"/>
  <c r="F261" i="7"/>
  <c r="E261" i="7"/>
  <c r="F259" i="7"/>
  <c r="M257" i="7"/>
  <c r="E257" i="7"/>
  <c r="R256" i="7"/>
  <c r="E248" i="7"/>
  <c r="E247" i="7"/>
  <c r="AB245" i="7"/>
  <c r="AI249" i="7" s="1"/>
  <c r="AI250" i="7" s="1"/>
  <c r="AI251" i="7" s="1"/>
  <c r="AI252" i="7" s="1"/>
  <c r="AI253" i="7" s="1"/>
  <c r="Z245" i="7"/>
  <c r="AB244" i="7"/>
  <c r="AC244" i="7" s="1"/>
  <c r="AD244" i="7" s="1"/>
  <c r="Z244" i="7"/>
  <c r="AB243" i="7"/>
  <c r="AC243" i="7" s="1"/>
  <c r="AD243" i="7" s="1"/>
  <c r="AF243" i="7" s="1"/>
  <c r="AG243" i="7" s="1"/>
  <c r="Z243" i="7"/>
  <c r="L242" i="7"/>
  <c r="AG242" i="7" s="1"/>
  <c r="K242" i="7"/>
  <c r="J242" i="7"/>
  <c r="I242" i="7"/>
  <c r="G242" i="7"/>
  <c r="AC242" i="7" s="1"/>
  <c r="F242" i="7"/>
  <c r="E242" i="7"/>
  <c r="F240" i="7"/>
  <c r="M238" i="7"/>
  <c r="E238" i="7"/>
  <c r="R243" i="7" s="1"/>
  <c r="R237" i="7"/>
  <c r="E229" i="7"/>
  <c r="E228" i="7"/>
  <c r="AB226" i="7"/>
  <c r="Z226" i="7"/>
  <c r="AB225" i="7"/>
  <c r="AC225" i="7" s="1"/>
  <c r="AD225" i="7" s="1"/>
  <c r="AE225" i="7" s="1"/>
  <c r="Z225" i="7"/>
  <c r="AB224" i="7"/>
  <c r="AC224" i="7" s="1"/>
  <c r="AD224" i="7" s="1"/>
  <c r="AE224" i="7" s="1"/>
  <c r="Z224" i="7"/>
  <c r="L223" i="7"/>
  <c r="AG223" i="7" s="1"/>
  <c r="K223" i="7"/>
  <c r="J223" i="7"/>
  <c r="AE223" i="7" s="1"/>
  <c r="I223" i="7"/>
  <c r="G223" i="7"/>
  <c r="F223" i="7"/>
  <c r="E223" i="7"/>
  <c r="F221" i="7"/>
  <c r="M219" i="7"/>
  <c r="E219" i="7"/>
  <c r="R224" i="7" s="1"/>
  <c r="R218" i="7"/>
  <c r="E210" i="7"/>
  <c r="E209" i="7"/>
  <c r="AB207" i="7"/>
  <c r="AI211" i="7" s="1"/>
  <c r="AI212" i="7" s="1"/>
  <c r="AI213" i="7" s="1"/>
  <c r="AI214" i="7" s="1"/>
  <c r="AI215" i="7" s="1"/>
  <c r="Z207" i="7"/>
  <c r="AB206" i="7"/>
  <c r="AC206" i="7" s="1"/>
  <c r="AD206" i="7" s="1"/>
  <c r="Z206" i="7"/>
  <c r="AB205" i="7"/>
  <c r="AC205" i="7" s="1"/>
  <c r="AD205" i="7" s="1"/>
  <c r="Z205" i="7"/>
  <c r="L204" i="7"/>
  <c r="K204" i="7"/>
  <c r="AF204" i="7" s="1"/>
  <c r="J204" i="7"/>
  <c r="I204" i="7"/>
  <c r="G204" i="7"/>
  <c r="F204" i="7"/>
  <c r="E204" i="7"/>
  <c r="F202" i="7"/>
  <c r="M200" i="7"/>
  <c r="E200" i="7"/>
  <c r="R205" i="7" s="1"/>
  <c r="R199" i="7"/>
  <c r="E191" i="7"/>
  <c r="E190" i="7"/>
  <c r="AB188" i="7"/>
  <c r="Z188" i="7"/>
  <c r="AB187" i="7"/>
  <c r="AC187" i="7" s="1"/>
  <c r="AD187" i="7" s="1"/>
  <c r="Z187" i="7"/>
  <c r="AB186" i="7"/>
  <c r="AC186" i="7" s="1"/>
  <c r="AD186" i="7" s="1"/>
  <c r="Z186" i="7"/>
  <c r="L185" i="7"/>
  <c r="K185" i="7"/>
  <c r="J185" i="7"/>
  <c r="I185" i="7"/>
  <c r="G185" i="7"/>
  <c r="F185" i="7"/>
  <c r="E185" i="7"/>
  <c r="F183" i="7"/>
  <c r="M181" i="7"/>
  <c r="E181" i="7"/>
  <c r="R186" i="7" s="1"/>
  <c r="R180" i="7"/>
  <c r="E172" i="7"/>
  <c r="E171" i="7"/>
  <c r="AB169" i="7"/>
  <c r="AI173" i="7" s="1"/>
  <c r="AI174" i="7" s="1"/>
  <c r="AI175" i="7" s="1"/>
  <c r="AI176" i="7" s="1"/>
  <c r="AI177" i="7" s="1"/>
  <c r="Z169" i="7"/>
  <c r="AB168" i="7"/>
  <c r="AC168" i="7" s="1"/>
  <c r="AD168" i="7" s="1"/>
  <c r="Z168" i="7"/>
  <c r="AB167" i="7"/>
  <c r="AC167" i="7" s="1"/>
  <c r="Z167" i="7"/>
  <c r="L166" i="7"/>
  <c r="K166" i="7"/>
  <c r="J166" i="7"/>
  <c r="I166" i="7"/>
  <c r="AD166" i="7" s="1"/>
  <c r="G166" i="7"/>
  <c r="F166" i="7"/>
  <c r="E166" i="7"/>
  <c r="F164" i="7"/>
  <c r="M162" i="7"/>
  <c r="E162" i="7"/>
  <c r="S162" i="7" s="1"/>
  <c r="R161" i="7"/>
  <c r="E153" i="7"/>
  <c r="E152" i="7"/>
  <c r="AB150" i="7"/>
  <c r="Z150" i="7"/>
  <c r="AB149" i="7"/>
  <c r="AC149" i="7" s="1"/>
  <c r="AD149" i="7" s="1"/>
  <c r="AE149" i="7" s="1"/>
  <c r="Z149" i="7"/>
  <c r="AB148" i="7"/>
  <c r="AC148" i="7" s="1"/>
  <c r="AD148" i="7" s="1"/>
  <c r="AF148" i="7" s="1"/>
  <c r="AG148" i="7" s="1"/>
  <c r="Z148" i="7"/>
  <c r="L147" i="7"/>
  <c r="K147" i="7"/>
  <c r="J147" i="7"/>
  <c r="AE147" i="7" s="1"/>
  <c r="I147" i="7"/>
  <c r="AD147" i="7" s="1"/>
  <c r="G147" i="7"/>
  <c r="F147" i="7"/>
  <c r="E147" i="7"/>
  <c r="F145" i="7"/>
  <c r="M143" i="7"/>
  <c r="E143" i="7"/>
  <c r="R142" i="7"/>
  <c r="E134" i="7"/>
  <c r="E133" i="7"/>
  <c r="AB131" i="7"/>
  <c r="Z131" i="7"/>
  <c r="AB130" i="7"/>
  <c r="AC130" i="7" s="1"/>
  <c r="AD130" i="7" s="1"/>
  <c r="Z130" i="7"/>
  <c r="AB129" i="7"/>
  <c r="AC129" i="7" s="1"/>
  <c r="AD129" i="7" s="1"/>
  <c r="Z129" i="7"/>
  <c r="L128" i="7"/>
  <c r="K128" i="7"/>
  <c r="J128" i="7"/>
  <c r="I128" i="7"/>
  <c r="AD128" i="7" s="1"/>
  <c r="G128" i="7"/>
  <c r="F128" i="7"/>
  <c r="E128" i="7"/>
  <c r="F126" i="7"/>
  <c r="M124" i="7"/>
  <c r="E124" i="7"/>
  <c r="R129" i="7" s="1"/>
  <c r="R123" i="7"/>
  <c r="E115" i="7"/>
  <c r="E114" i="7"/>
  <c r="AB112" i="7"/>
  <c r="Z112" i="7"/>
  <c r="AB111" i="7"/>
  <c r="AC111" i="7" s="1"/>
  <c r="AD111" i="7" s="1"/>
  <c r="AF111" i="7" s="1"/>
  <c r="AG111" i="7" s="1"/>
  <c r="Z111" i="7"/>
  <c r="AB110" i="7"/>
  <c r="AC110" i="7" s="1"/>
  <c r="AD110" i="7" s="1"/>
  <c r="Z110" i="7"/>
  <c r="L109" i="7"/>
  <c r="K109" i="7"/>
  <c r="J109" i="7"/>
  <c r="I109" i="7"/>
  <c r="G109" i="7"/>
  <c r="F109" i="7"/>
  <c r="E109" i="7"/>
  <c r="F107" i="7"/>
  <c r="M105" i="7"/>
  <c r="E105" i="7"/>
  <c r="R105" i="7" s="1"/>
  <c r="R104" i="7"/>
  <c r="E96" i="7"/>
  <c r="E95" i="7"/>
  <c r="AB93" i="7"/>
  <c r="AI97" i="7" s="1"/>
  <c r="AI98" i="7" s="1"/>
  <c r="AI99" i="7" s="1"/>
  <c r="AI100" i="7" s="1"/>
  <c r="AI101" i="7" s="1"/>
  <c r="Z93" i="7"/>
  <c r="AB92" i="7"/>
  <c r="AC92" i="7" s="1"/>
  <c r="AD92" i="7" s="1"/>
  <c r="Z92" i="7"/>
  <c r="M92" i="7"/>
  <c r="AB91" i="7"/>
  <c r="AC91" i="7" s="1"/>
  <c r="AD91" i="7" s="1"/>
  <c r="Z91" i="7"/>
  <c r="L90" i="7"/>
  <c r="AG90" i="7" s="1"/>
  <c r="K90" i="7"/>
  <c r="J90" i="7"/>
  <c r="I90" i="7"/>
  <c r="AD90" i="7" s="1"/>
  <c r="G90" i="7"/>
  <c r="AC90" i="7" s="1"/>
  <c r="F90" i="7"/>
  <c r="E90" i="7"/>
  <c r="F88" i="7"/>
  <c r="M86" i="7"/>
  <c r="E86" i="7"/>
  <c r="S86" i="7" s="1"/>
  <c r="R85" i="7"/>
  <c r="E77" i="7"/>
  <c r="E76" i="7"/>
  <c r="AB74" i="7"/>
  <c r="AI78" i="7" s="1"/>
  <c r="AI79" i="7" s="1"/>
  <c r="AI80" i="7" s="1"/>
  <c r="AI81" i="7" s="1"/>
  <c r="AI82" i="7" s="1"/>
  <c r="Z74" i="7"/>
  <c r="AB73" i="7"/>
  <c r="AC73" i="7" s="1"/>
  <c r="AD73" i="7" s="1"/>
  <c r="Z73" i="7"/>
  <c r="AB72" i="7"/>
  <c r="AC72" i="7" s="1"/>
  <c r="AD72" i="7" s="1"/>
  <c r="Z72" i="7"/>
  <c r="L71" i="7"/>
  <c r="K71" i="7"/>
  <c r="J71" i="7"/>
  <c r="I71" i="7"/>
  <c r="AD71" i="7" s="1"/>
  <c r="G71" i="7"/>
  <c r="F71" i="7"/>
  <c r="E71" i="7"/>
  <c r="F69" i="7"/>
  <c r="M67" i="7"/>
  <c r="E67" i="7"/>
  <c r="S67" i="7" s="1"/>
  <c r="R66" i="7"/>
  <c r="E58" i="7"/>
  <c r="E57" i="7"/>
  <c r="AB55" i="7"/>
  <c r="AI59" i="7" s="1"/>
  <c r="AI60" i="7" s="1"/>
  <c r="AI61" i="7" s="1"/>
  <c r="AI62" i="7" s="1"/>
  <c r="AI63" i="7" s="1"/>
  <c r="Z55" i="7"/>
  <c r="AB54" i="7"/>
  <c r="AC54" i="7" s="1"/>
  <c r="AD54" i="7" s="1"/>
  <c r="Z54" i="7"/>
  <c r="AB53" i="7"/>
  <c r="AC53" i="7" s="1"/>
  <c r="AD53" i="7" s="1"/>
  <c r="Z53" i="7"/>
  <c r="L52" i="7"/>
  <c r="K52" i="7"/>
  <c r="J52" i="7"/>
  <c r="AE52" i="7" s="1"/>
  <c r="I52" i="7"/>
  <c r="G52" i="7"/>
  <c r="F52" i="7"/>
  <c r="E52" i="7"/>
  <c r="F50" i="7"/>
  <c r="M48" i="7"/>
  <c r="E48" i="7"/>
  <c r="M47" i="7" s="1"/>
  <c r="R47" i="7"/>
  <c r="E39" i="7"/>
  <c r="E38" i="7"/>
  <c r="AB36" i="7"/>
  <c r="Z36" i="7"/>
  <c r="AB35" i="7"/>
  <c r="AC35" i="7" s="1"/>
  <c r="AD35" i="7" s="1"/>
  <c r="Z35" i="7"/>
  <c r="AB34" i="7"/>
  <c r="AC34" i="7" s="1"/>
  <c r="AD34" i="7" s="1"/>
  <c r="Z34" i="7"/>
  <c r="L33" i="7"/>
  <c r="K33" i="7"/>
  <c r="J33" i="7"/>
  <c r="I33" i="7"/>
  <c r="AD33" i="7" s="1"/>
  <c r="G33" i="7"/>
  <c r="F33" i="7"/>
  <c r="E33" i="7"/>
  <c r="G25" i="7"/>
  <c r="G24" i="7"/>
  <c r="F23" i="7"/>
  <c r="F22" i="7"/>
  <c r="E22" i="7"/>
  <c r="F21" i="7"/>
  <c r="E21" i="7"/>
  <c r="F20" i="7"/>
  <c r="E20" i="7"/>
  <c r="F19" i="7"/>
  <c r="E19" i="7"/>
  <c r="F18" i="7"/>
  <c r="F17" i="7"/>
  <c r="E17" i="7"/>
  <c r="F16" i="7"/>
  <c r="E16" i="7"/>
  <c r="F15" i="7"/>
  <c r="E15" i="7"/>
  <c r="E13" i="7"/>
  <c r="E12" i="7"/>
  <c r="D10" i="7"/>
  <c r="AI6" i="7"/>
  <c r="C6" i="7"/>
  <c r="E4" i="7"/>
  <c r="E3" i="7"/>
  <c r="K2" i="7"/>
  <c r="I2" i="7"/>
  <c r="G2" i="7"/>
  <c r="E2" i="7"/>
  <c r="B2" i="7"/>
  <c r="E188" i="6"/>
  <c r="E178" i="6"/>
  <c r="E177" i="6"/>
  <c r="E176" i="6"/>
  <c r="E175" i="6"/>
  <c r="J174" i="6"/>
  <c r="K172" i="6"/>
  <c r="E172" i="6"/>
  <c r="E162" i="6"/>
  <c r="E161" i="6"/>
  <c r="E160" i="6"/>
  <c r="E159" i="6"/>
  <c r="J158" i="6"/>
  <c r="K156" i="6"/>
  <c r="E156" i="6"/>
  <c r="E146" i="6"/>
  <c r="E145" i="6"/>
  <c r="E144" i="6"/>
  <c r="E143" i="6"/>
  <c r="J142" i="6"/>
  <c r="K140" i="6"/>
  <c r="E140" i="6"/>
  <c r="E130" i="6"/>
  <c r="E129" i="6"/>
  <c r="E128" i="6"/>
  <c r="E127" i="6"/>
  <c r="J126" i="6"/>
  <c r="K124" i="6"/>
  <c r="E124" i="6"/>
  <c r="E114" i="6"/>
  <c r="E113" i="6"/>
  <c r="E112" i="6"/>
  <c r="E111" i="6"/>
  <c r="J110" i="6"/>
  <c r="K108" i="6"/>
  <c r="E108" i="6"/>
  <c r="E98" i="6"/>
  <c r="E97" i="6"/>
  <c r="E96" i="6"/>
  <c r="E95" i="6"/>
  <c r="J94" i="6"/>
  <c r="K92" i="6"/>
  <c r="E92" i="6"/>
  <c r="E82" i="6"/>
  <c r="E81" i="6"/>
  <c r="E80" i="6"/>
  <c r="E79" i="6"/>
  <c r="J78" i="6"/>
  <c r="K76" i="6"/>
  <c r="E76" i="6"/>
  <c r="E66" i="6"/>
  <c r="E65" i="6"/>
  <c r="E64" i="6"/>
  <c r="E63" i="6"/>
  <c r="J62" i="6"/>
  <c r="K60" i="6"/>
  <c r="E60" i="6"/>
  <c r="E50" i="6"/>
  <c r="E49" i="6"/>
  <c r="E48" i="6"/>
  <c r="E47" i="6"/>
  <c r="J46" i="6"/>
  <c r="K44" i="6"/>
  <c r="E44" i="6"/>
  <c r="E34" i="6"/>
  <c r="E33" i="6"/>
  <c r="E32" i="6"/>
  <c r="E31" i="6"/>
  <c r="J30" i="6"/>
  <c r="K28" i="6"/>
  <c r="E28" i="6"/>
  <c r="E25" i="6"/>
  <c r="E24" i="6"/>
  <c r="E22" i="6"/>
  <c r="E21" i="6"/>
  <c r="E19" i="6"/>
  <c r="F18" i="6"/>
  <c r="E18" i="6"/>
  <c r="F17" i="6"/>
  <c r="E17" i="6"/>
  <c r="F16" i="6"/>
  <c r="E16" i="6"/>
  <c r="F15" i="6"/>
  <c r="E15" i="6"/>
  <c r="E14" i="6"/>
  <c r="E13" i="6"/>
  <c r="E12" i="6"/>
  <c r="D10" i="6"/>
  <c r="L6" i="6"/>
  <c r="S172" i="6" s="1"/>
  <c r="C6" i="6"/>
  <c r="E4" i="6"/>
  <c r="E3" i="6"/>
  <c r="K2" i="6"/>
  <c r="I2" i="6"/>
  <c r="G2" i="6"/>
  <c r="E2" i="6"/>
  <c r="B2" i="6"/>
  <c r="E171" i="5"/>
  <c r="E161" i="5"/>
  <c r="E160" i="5"/>
  <c r="E159" i="5"/>
  <c r="E158" i="5"/>
  <c r="K156" i="5"/>
  <c r="E156" i="5"/>
  <c r="E146" i="5"/>
  <c r="E145" i="5"/>
  <c r="E144" i="5"/>
  <c r="E143" i="5"/>
  <c r="K141" i="5"/>
  <c r="E141" i="5"/>
  <c r="E131" i="5"/>
  <c r="E130" i="5"/>
  <c r="E129" i="5"/>
  <c r="E128" i="5"/>
  <c r="K126" i="5"/>
  <c r="E126" i="5"/>
  <c r="E116" i="5"/>
  <c r="E115" i="5"/>
  <c r="E114" i="5"/>
  <c r="E113" i="5"/>
  <c r="K111" i="5"/>
  <c r="E111" i="5"/>
  <c r="E101" i="5"/>
  <c r="E100" i="5"/>
  <c r="E99" i="5"/>
  <c r="E98" i="5"/>
  <c r="K96" i="5"/>
  <c r="E96" i="5"/>
  <c r="E86" i="5"/>
  <c r="E85" i="5"/>
  <c r="E84" i="5"/>
  <c r="E83" i="5"/>
  <c r="K81" i="5"/>
  <c r="E81" i="5"/>
  <c r="E71" i="5"/>
  <c r="E70" i="5"/>
  <c r="E69" i="5"/>
  <c r="E68" i="5"/>
  <c r="K66" i="5"/>
  <c r="E66" i="5"/>
  <c r="E56" i="5"/>
  <c r="E55" i="5"/>
  <c r="E54" i="5"/>
  <c r="E53" i="5"/>
  <c r="K51" i="5"/>
  <c r="E51" i="5"/>
  <c r="E41" i="5"/>
  <c r="E40" i="5"/>
  <c r="E39" i="5"/>
  <c r="E38" i="5"/>
  <c r="K36" i="5"/>
  <c r="E36" i="5"/>
  <c r="E26" i="5"/>
  <c r="E25" i="5"/>
  <c r="E24" i="5"/>
  <c r="E23" i="5"/>
  <c r="K21" i="5"/>
  <c r="E21" i="5"/>
  <c r="E18" i="5"/>
  <c r="E17" i="5"/>
  <c r="E15" i="5"/>
  <c r="E13" i="5"/>
  <c r="E12" i="5"/>
  <c r="D10" i="5"/>
  <c r="L6" i="5"/>
  <c r="S141" i="5" s="1"/>
  <c r="T145" i="5" s="1"/>
  <c r="T146" i="5" s="1"/>
  <c r="T147" i="5" s="1"/>
  <c r="T148" i="5" s="1"/>
  <c r="T149" i="5" s="1"/>
  <c r="T150" i="5" s="1"/>
  <c r="T151" i="5" s="1"/>
  <c r="T152" i="5" s="1"/>
  <c r="T153" i="5" s="1"/>
  <c r="C6" i="5"/>
  <c r="B2" i="5" s="1"/>
  <c r="E4" i="5"/>
  <c r="E3" i="5"/>
  <c r="K2" i="5"/>
  <c r="I2" i="5"/>
  <c r="G2" i="5"/>
  <c r="E2" i="5"/>
  <c r="N103" i="4"/>
  <c r="N102" i="4"/>
  <c r="N96" i="4"/>
  <c r="N95" i="4"/>
  <c r="N94" i="4"/>
  <c r="N93" i="4"/>
  <c r="M93" i="4"/>
  <c r="K93" i="4"/>
  <c r="E93" i="4"/>
  <c r="D93" i="4"/>
  <c r="E91" i="4"/>
  <c r="E90" i="4"/>
  <c r="F89" i="4"/>
  <c r="F88" i="4"/>
  <c r="E87" i="4"/>
  <c r="L85" i="4"/>
  <c r="E85" i="4"/>
  <c r="N83" i="4"/>
  <c r="N82" i="4"/>
  <c r="N81" i="4"/>
  <c r="N80" i="4"/>
  <c r="N79" i="4"/>
  <c r="N78" i="4"/>
  <c r="N77" i="4"/>
  <c r="N76" i="4"/>
  <c r="N75" i="4"/>
  <c r="N74" i="4"/>
  <c r="N63" i="4"/>
  <c r="N62" i="4"/>
  <c r="Q62" i="4" s="1"/>
  <c r="G612" i="7" s="1"/>
  <c r="H612" i="7" s="1"/>
  <c r="N61" i="4"/>
  <c r="N60" i="4"/>
  <c r="Q60" i="4" s="1"/>
  <c r="G610" i="7" s="1"/>
  <c r="H610" i="7" s="1"/>
  <c r="N59" i="4"/>
  <c r="N58" i="4"/>
  <c r="Q57" i="4"/>
  <c r="G607" i="7" s="1"/>
  <c r="H607" i="7" s="1"/>
  <c r="N57" i="4"/>
  <c r="N56" i="4"/>
  <c r="N55" i="4"/>
  <c r="N54" i="4"/>
  <c r="Q54" i="4" s="1"/>
  <c r="G604" i="7" s="1"/>
  <c r="N53" i="4"/>
  <c r="M53" i="4"/>
  <c r="I53" i="4"/>
  <c r="E53" i="4"/>
  <c r="D53" i="4"/>
  <c r="E51" i="4"/>
  <c r="E50" i="4"/>
  <c r="F49" i="4"/>
  <c r="F48" i="4"/>
  <c r="E47" i="4"/>
  <c r="E45" i="4"/>
  <c r="D43" i="4"/>
  <c r="F41" i="4"/>
  <c r="E41" i="4"/>
  <c r="K39" i="4"/>
  <c r="E39" i="4"/>
  <c r="G37" i="4"/>
  <c r="G36" i="4"/>
  <c r="F35" i="4"/>
  <c r="E35" i="4"/>
  <c r="K33" i="4"/>
  <c r="E33" i="4"/>
  <c r="G31" i="4"/>
  <c r="G30" i="4"/>
  <c r="F29" i="4"/>
  <c r="E29" i="4"/>
  <c r="K27" i="4"/>
  <c r="E25" i="4"/>
  <c r="F23" i="4"/>
  <c r="F22" i="4"/>
  <c r="E22" i="4"/>
  <c r="S20" i="4"/>
  <c r="K20" i="4"/>
  <c r="E20" i="4"/>
  <c r="F18" i="4"/>
  <c r="E18" i="4"/>
  <c r="K16" i="4"/>
  <c r="E14" i="4"/>
  <c r="E12" i="4"/>
  <c r="E11" i="4"/>
  <c r="E10" i="4"/>
  <c r="D8" i="4"/>
  <c r="C6" i="4"/>
  <c r="E4" i="4"/>
  <c r="I3" i="4"/>
  <c r="G3" i="4"/>
  <c r="E3" i="4"/>
  <c r="K2" i="4"/>
  <c r="I2" i="4"/>
  <c r="G2" i="4"/>
  <c r="E2" i="4"/>
  <c r="E59" i="3"/>
  <c r="E58" i="3"/>
  <c r="E57" i="3"/>
  <c r="E56" i="3"/>
  <c r="E55" i="3"/>
  <c r="E54" i="3"/>
  <c r="E53" i="3"/>
  <c r="E52" i="3"/>
  <c r="E51" i="3"/>
  <c r="E50" i="3"/>
  <c r="D48" i="3"/>
  <c r="E45" i="3"/>
  <c r="E44" i="3"/>
  <c r="E43" i="3"/>
  <c r="E41" i="3"/>
  <c r="E39" i="3"/>
  <c r="E37" i="3"/>
  <c r="E34" i="3"/>
  <c r="D32" i="3"/>
  <c r="E30" i="3"/>
  <c r="E29" i="3"/>
  <c r="E28" i="3"/>
  <c r="E26" i="3"/>
  <c r="R25" i="3"/>
  <c r="J28" i="3" s="1"/>
  <c r="E25" i="3"/>
  <c r="E23" i="3"/>
  <c r="E21" i="3"/>
  <c r="E19" i="3"/>
  <c r="R18" i="3"/>
  <c r="K18" i="3"/>
  <c r="E18" i="3"/>
  <c r="E16" i="3"/>
  <c r="R15" i="3"/>
  <c r="E13" i="3"/>
  <c r="D11" i="3"/>
  <c r="D9" i="3"/>
  <c r="C6" i="3"/>
  <c r="I4" i="3"/>
  <c r="G4" i="3"/>
  <c r="E4" i="3"/>
  <c r="K3" i="3"/>
  <c r="I3" i="3"/>
  <c r="G3" i="3"/>
  <c r="E3" i="3"/>
  <c r="K2" i="3"/>
  <c r="I2" i="3"/>
  <c r="G2" i="3"/>
  <c r="E2" i="3"/>
  <c r="B2" i="3"/>
  <c r="B96" i="2"/>
  <c r="B94" i="2"/>
  <c r="B92" i="2"/>
  <c r="B90" i="2"/>
  <c r="E85" i="2"/>
  <c r="E83" i="2"/>
  <c r="E82" i="2"/>
  <c r="E81" i="2"/>
  <c r="E80" i="2"/>
  <c r="E79" i="2"/>
  <c r="C79" i="2"/>
  <c r="E78" i="2"/>
  <c r="C78" i="2"/>
  <c r="B77" i="2"/>
  <c r="B76" i="2"/>
  <c r="B75" i="2"/>
  <c r="B74" i="2"/>
  <c r="B73" i="2"/>
  <c r="B69" i="2"/>
  <c r="B66" i="2"/>
  <c r="D65" i="2"/>
  <c r="B64" i="2"/>
  <c r="D63" i="2"/>
  <c r="B63" i="2"/>
  <c r="D62" i="2"/>
  <c r="B62" i="2"/>
  <c r="B61" i="2"/>
  <c r="B60" i="2"/>
  <c r="B58" i="2"/>
  <c r="B57" i="2"/>
  <c r="B46" i="2"/>
  <c r="B44" i="2"/>
  <c r="B43" i="2"/>
  <c r="B41" i="2"/>
  <c r="B39" i="2"/>
  <c r="B38" i="2"/>
  <c r="C37" i="2"/>
  <c r="C36" i="2"/>
  <c r="B35" i="2"/>
  <c r="B33" i="2"/>
  <c r="B32" i="2"/>
  <c r="B30" i="2"/>
  <c r="B29" i="2"/>
  <c r="B28" i="2"/>
  <c r="B27" i="2"/>
  <c r="B25" i="2"/>
  <c r="B24" i="2"/>
  <c r="B23" i="2"/>
  <c r="C21" i="2"/>
  <c r="C20" i="2"/>
  <c r="B19" i="2"/>
  <c r="B17" i="2"/>
  <c r="B16" i="2"/>
  <c r="B14" i="2"/>
  <c r="B13" i="2"/>
  <c r="B12" i="2"/>
  <c r="C11" i="2"/>
  <c r="C9" i="2"/>
  <c r="C8" i="2"/>
  <c r="B7" i="2"/>
  <c r="B5" i="2"/>
  <c r="C3" i="2"/>
  <c r="C2" i="2"/>
  <c r="I1" i="2"/>
  <c r="G1" i="2"/>
  <c r="E1" i="2"/>
  <c r="C1" i="2"/>
  <c r="A1" i="2"/>
  <c r="B55" i="1"/>
  <c r="F54" i="1"/>
  <c r="B54" i="1"/>
  <c r="F53" i="1"/>
  <c r="B53" i="1"/>
  <c r="F52" i="1"/>
  <c r="B52" i="1"/>
  <c r="B51" i="1"/>
  <c r="F47" i="1"/>
  <c r="B47" i="1"/>
  <c r="F38" i="1"/>
  <c r="B38" i="1"/>
  <c r="F37" i="1"/>
  <c r="B37" i="1"/>
  <c r="B36" i="1"/>
  <c r="B35" i="1"/>
  <c r="C33" i="1"/>
  <c r="C32" i="1"/>
  <c r="C31" i="1"/>
  <c r="B30" i="1"/>
  <c r="B28" i="1"/>
  <c r="B26" i="1"/>
  <c r="B24" i="1"/>
  <c r="B22" i="1"/>
  <c r="B20" i="1"/>
  <c r="C18" i="1"/>
  <c r="C17" i="1"/>
  <c r="B16" i="1"/>
  <c r="C14" i="1"/>
  <c r="C13" i="1"/>
  <c r="C12" i="1"/>
  <c r="B11" i="1"/>
  <c r="B9" i="1"/>
  <c r="B8" i="1"/>
  <c r="B6" i="1"/>
  <c r="B4" i="1"/>
  <c r="B2" i="1"/>
  <c r="B29" i="14"/>
  <c r="B28" i="14"/>
  <c r="B27" i="14"/>
  <c r="B26" i="14"/>
  <c r="C3" i="14" s="1"/>
  <c r="F55" i="1" s="1"/>
  <c r="B25" i="14"/>
  <c r="B24" i="14"/>
  <c r="B23" i="14"/>
  <c r="B22" i="14"/>
  <c r="B21" i="14"/>
  <c r="A3" i="13"/>
  <c r="A4" i="13" s="1"/>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A168" i="13" s="1"/>
  <c r="A169" i="13" s="1"/>
  <c r="A170" i="13" s="1"/>
  <c r="A171" i="13" s="1"/>
  <c r="A172" i="13" s="1"/>
  <c r="A173" i="13" s="1"/>
  <c r="A174" i="13" s="1"/>
  <c r="A175" i="13" s="1"/>
  <c r="A176" i="13" s="1"/>
  <c r="A177" i="13" s="1"/>
  <c r="A178" i="13" s="1"/>
  <c r="A179" i="13" s="1"/>
  <c r="A180" i="13" s="1"/>
  <c r="A181" i="13" s="1"/>
  <c r="A182" i="13" s="1"/>
  <c r="A183" i="13" s="1"/>
  <c r="A184" i="13" s="1"/>
  <c r="A185" i="13" s="1"/>
  <c r="A186" i="13" s="1"/>
  <c r="A187" i="13" s="1"/>
  <c r="A188" i="13" s="1"/>
  <c r="A189" i="13" s="1"/>
  <c r="A190" i="13" s="1"/>
  <c r="A191" i="13" s="1"/>
  <c r="A192" i="13" s="1"/>
  <c r="A193" i="13" s="1"/>
  <c r="A194" i="13" s="1"/>
  <c r="A195" i="13" s="1"/>
  <c r="A196" i="13" s="1"/>
  <c r="A197" i="13" s="1"/>
  <c r="A198" i="13" s="1"/>
  <c r="A199" i="13" s="1"/>
  <c r="A200" i="13" s="1"/>
  <c r="A201" i="13" s="1"/>
  <c r="A202" i="13" s="1"/>
  <c r="A203" i="13" s="1"/>
  <c r="A204" i="13" s="1"/>
  <c r="A205" i="13" s="1"/>
  <c r="A206" i="13" s="1"/>
  <c r="A207" i="13" s="1"/>
  <c r="A208" i="13" s="1"/>
  <c r="A209" i="13" s="1"/>
  <c r="A210" i="13" s="1"/>
  <c r="A211" i="13" s="1"/>
  <c r="A212" i="13" s="1"/>
  <c r="A213" i="13" s="1"/>
  <c r="A214" i="13" s="1"/>
  <c r="A215" i="13" s="1"/>
  <c r="A216" i="13" s="1"/>
  <c r="A217" i="13" s="1"/>
  <c r="A218" i="13" s="1"/>
  <c r="A219" i="13" s="1"/>
  <c r="A220" i="13" s="1"/>
  <c r="A221" i="13" s="1"/>
  <c r="A222" i="13" s="1"/>
  <c r="A223" i="13" s="1"/>
  <c r="A224" i="13" s="1"/>
  <c r="A225" i="13" s="1"/>
  <c r="A226" i="13" s="1"/>
  <c r="A227" i="13" s="1"/>
  <c r="A228" i="13" s="1"/>
  <c r="A229" i="13" s="1"/>
  <c r="A230" i="13" s="1"/>
  <c r="A231" i="13" s="1"/>
  <c r="A232" i="13" s="1"/>
  <c r="A233" i="13" s="1"/>
  <c r="A234" i="13" s="1"/>
  <c r="A235" i="13" s="1"/>
  <c r="A236" i="13" s="1"/>
  <c r="A237" i="13" s="1"/>
  <c r="A238" i="13" s="1"/>
  <c r="A239" i="13" s="1"/>
  <c r="A240" i="13" s="1"/>
  <c r="A241" i="13" s="1"/>
  <c r="A242" i="13" s="1"/>
  <c r="A243" i="13" s="1"/>
  <c r="A244" i="13" s="1"/>
  <c r="A245" i="13" s="1"/>
  <c r="A246" i="13" s="1"/>
  <c r="A247" i="13" s="1"/>
  <c r="A248" i="13" s="1"/>
  <c r="A249" i="13" s="1"/>
  <c r="A250" i="13" s="1"/>
  <c r="A251" i="13" s="1"/>
  <c r="A252" i="13" s="1"/>
  <c r="A253" i="13" s="1"/>
  <c r="A254" i="13" s="1"/>
  <c r="A255" i="13" s="1"/>
  <c r="A256" i="13" s="1"/>
  <c r="A257" i="13" s="1"/>
  <c r="A258" i="13" s="1"/>
  <c r="A259" i="13" s="1"/>
  <c r="A260" i="13" s="1"/>
  <c r="A261" i="13" s="1"/>
  <c r="A262" i="13" s="1"/>
  <c r="A263" i="13" s="1"/>
  <c r="A264" i="13" s="1"/>
  <c r="A265" i="13" s="1"/>
  <c r="A266" i="13" s="1"/>
  <c r="A267" i="13" s="1"/>
  <c r="A268" i="13" s="1"/>
  <c r="A269" i="13" s="1"/>
  <c r="A270" i="13" s="1"/>
  <c r="A271" i="13" s="1"/>
  <c r="A272" i="13" s="1"/>
  <c r="A273" i="13" s="1"/>
  <c r="A274" i="13" s="1"/>
  <c r="A275" i="13" s="1"/>
  <c r="A276" i="13" s="1"/>
  <c r="A277" i="13" s="1"/>
  <c r="A278" i="13" s="1"/>
  <c r="A279" i="13" s="1"/>
  <c r="A280" i="13" s="1"/>
  <c r="A281" i="13" s="1"/>
  <c r="A282" i="13" s="1"/>
  <c r="A283" i="13" s="1"/>
  <c r="A284" i="13" s="1"/>
  <c r="A285" i="13" s="1"/>
  <c r="A286" i="13" s="1"/>
  <c r="A287" i="13" s="1"/>
  <c r="A288" i="13" s="1"/>
  <c r="A289" i="13" s="1"/>
  <c r="A290" i="13" s="1"/>
  <c r="A291" i="13" s="1"/>
  <c r="A292" i="13" s="1"/>
  <c r="A293" i="13" s="1"/>
  <c r="A294" i="13" s="1"/>
  <c r="A295" i="13" s="1"/>
  <c r="A296" i="13" s="1"/>
  <c r="A297" i="13" s="1"/>
  <c r="A298" i="13" s="1"/>
  <c r="A299" i="13" s="1"/>
  <c r="A300" i="13" s="1"/>
  <c r="A301" i="13" s="1"/>
  <c r="A302" i="13" s="1"/>
  <c r="A303" i="13" s="1"/>
  <c r="A304" i="13" s="1"/>
  <c r="A305" i="13" s="1"/>
  <c r="A306" i="13" s="1"/>
  <c r="A307" i="13" s="1"/>
  <c r="A308" i="13" s="1"/>
  <c r="A309" i="13" s="1"/>
  <c r="A310" i="13" s="1"/>
  <c r="A311" i="13" s="1"/>
  <c r="A312" i="13" s="1"/>
  <c r="A313" i="13" s="1"/>
  <c r="A314" i="13" s="1"/>
  <c r="A315" i="13" s="1"/>
  <c r="A316" i="13" s="1"/>
  <c r="A317" i="13" s="1"/>
  <c r="A318" i="13" s="1"/>
  <c r="A319" i="13" s="1"/>
  <c r="A320" i="13" s="1"/>
  <c r="A321" i="13" s="1"/>
  <c r="A322" i="13" s="1"/>
  <c r="A323" i="13" s="1"/>
  <c r="A324" i="13" s="1"/>
  <c r="A325" i="13" s="1"/>
  <c r="A326" i="13" s="1"/>
  <c r="A327" i="13" s="1"/>
  <c r="A328" i="13" s="1"/>
  <c r="A329" i="13" s="1"/>
  <c r="A330" i="13" s="1"/>
  <c r="A331" i="13" s="1"/>
  <c r="A332" i="13" s="1"/>
  <c r="A333" i="13" s="1"/>
  <c r="A334" i="13" s="1"/>
  <c r="A335" i="13" s="1"/>
  <c r="A336" i="13" s="1"/>
  <c r="A337" i="13" s="1"/>
  <c r="A338" i="13" s="1"/>
  <c r="A339" i="13" s="1"/>
  <c r="A340" i="13" s="1"/>
  <c r="A341" i="13" s="1"/>
  <c r="A342" i="13" s="1"/>
  <c r="A343" i="13" s="1"/>
  <c r="A344" i="13" s="1"/>
  <c r="A345" i="13" s="1"/>
  <c r="A346" i="13" s="1"/>
  <c r="A347" i="13" s="1"/>
  <c r="A348" i="13" s="1"/>
  <c r="A349" i="13" s="1"/>
  <c r="A350" i="13" s="1"/>
  <c r="A351" i="13" s="1"/>
  <c r="A352" i="13" s="1"/>
  <c r="A353" i="13" s="1"/>
  <c r="A354" i="13" s="1"/>
  <c r="A355" i="13" s="1"/>
  <c r="A356" i="13" s="1"/>
  <c r="A357" i="13" s="1"/>
  <c r="A358" i="13" s="1"/>
  <c r="A359" i="13" s="1"/>
  <c r="A360" i="13" s="1"/>
  <c r="A361" i="13" s="1"/>
  <c r="A362" i="13" s="1"/>
  <c r="A363" i="13" s="1"/>
  <c r="A364" i="13" s="1"/>
  <c r="A365" i="13" s="1"/>
  <c r="A366" i="13" s="1"/>
  <c r="A367" i="13" s="1"/>
  <c r="A368" i="13" s="1"/>
  <c r="A369" i="13" s="1"/>
  <c r="A370" i="13" s="1"/>
  <c r="A371" i="13" s="1"/>
  <c r="A372" i="13" s="1"/>
  <c r="A373" i="13" s="1"/>
  <c r="A374" i="13" s="1"/>
  <c r="A375" i="13" s="1"/>
  <c r="A376" i="13" s="1"/>
  <c r="A377" i="13" s="1"/>
  <c r="A378" i="13" s="1"/>
  <c r="A379" i="13" s="1"/>
  <c r="A380" i="13" s="1"/>
  <c r="A381" i="13" s="1"/>
  <c r="A382" i="13" s="1"/>
  <c r="A383" i="13" s="1"/>
  <c r="A384" i="13" s="1"/>
  <c r="A385" i="13" s="1"/>
  <c r="A386" i="13" s="1"/>
  <c r="A387" i="13" s="1"/>
  <c r="A388" i="13" s="1"/>
  <c r="A389" i="13" s="1"/>
  <c r="A390" i="13" s="1"/>
  <c r="A391" i="13" s="1"/>
  <c r="A392" i="13" s="1"/>
  <c r="A393" i="13" s="1"/>
  <c r="A394" i="13" s="1"/>
  <c r="A395" i="13" s="1"/>
  <c r="A396" i="13" s="1"/>
  <c r="A397" i="13" s="1"/>
  <c r="A398" i="13" s="1"/>
  <c r="A399" i="13" s="1"/>
  <c r="A400" i="13" s="1"/>
  <c r="A401" i="13" s="1"/>
  <c r="A402" i="13" s="1"/>
  <c r="A403" i="13" s="1"/>
  <c r="A404" i="13" s="1"/>
  <c r="A405" i="13" s="1"/>
  <c r="A406" i="13" s="1"/>
  <c r="A407" i="13" s="1"/>
  <c r="A408" i="13" s="1"/>
  <c r="A409" i="13" s="1"/>
  <c r="A410" i="13" s="1"/>
  <c r="A411" i="13" s="1"/>
  <c r="A412" i="13" s="1"/>
  <c r="A413" i="13" s="1"/>
  <c r="A414" i="13" s="1"/>
  <c r="A415" i="13" s="1"/>
  <c r="A416" i="13" s="1"/>
  <c r="A417" i="13" s="1"/>
  <c r="A418" i="13" s="1"/>
  <c r="A419" i="13" s="1"/>
  <c r="A420" i="13" s="1"/>
  <c r="A421" i="13" s="1"/>
  <c r="A422" i="13" s="1"/>
  <c r="A423" i="13" s="1"/>
  <c r="A424" i="13" s="1"/>
  <c r="A425" i="13" s="1"/>
  <c r="A426" i="13" s="1"/>
  <c r="A427" i="13" s="1"/>
  <c r="A428" i="13" s="1"/>
  <c r="A429" i="13" s="1"/>
  <c r="A430" i="13" s="1"/>
  <c r="A431" i="13" s="1"/>
  <c r="A432" i="13" s="1"/>
  <c r="A433" i="13" s="1"/>
  <c r="A434" i="13" s="1"/>
  <c r="A435" i="13" s="1"/>
  <c r="A436" i="13" s="1"/>
  <c r="A437" i="13" s="1"/>
  <c r="A438" i="13" s="1"/>
  <c r="A439" i="13" s="1"/>
  <c r="A440" i="13" s="1"/>
  <c r="A441" i="13" s="1"/>
  <c r="A442" i="13" s="1"/>
  <c r="A443" i="13" s="1"/>
  <c r="A444" i="13" s="1"/>
  <c r="A445" i="13" s="1"/>
  <c r="A446" i="13" s="1"/>
  <c r="A447" i="13" s="1"/>
  <c r="A448" i="13" s="1"/>
  <c r="A449" i="13" s="1"/>
  <c r="A450" i="13" s="1"/>
  <c r="A451" i="13" s="1"/>
  <c r="A452" i="13" s="1"/>
  <c r="A453" i="13" s="1"/>
  <c r="A454" i="13" s="1"/>
  <c r="A455" i="13" s="1"/>
  <c r="A456" i="13" s="1"/>
  <c r="A457" i="13" s="1"/>
  <c r="A458" i="13" s="1"/>
  <c r="A459" i="13" s="1"/>
  <c r="A460" i="13" s="1"/>
  <c r="A461" i="13" s="1"/>
  <c r="A462" i="13" s="1"/>
  <c r="A463" i="13" s="1"/>
  <c r="A464" i="13" s="1"/>
  <c r="A465" i="13" s="1"/>
  <c r="A466" i="13" s="1"/>
  <c r="A467" i="13" s="1"/>
  <c r="A468" i="13" s="1"/>
  <c r="A469" i="13" s="1"/>
  <c r="A470" i="13" s="1"/>
  <c r="A471" i="13" s="1"/>
  <c r="A472" i="13" s="1"/>
  <c r="A473" i="13" s="1"/>
  <c r="A474" i="13" s="1"/>
  <c r="A475" i="13" s="1"/>
  <c r="A476" i="13" s="1"/>
  <c r="A477" i="13" s="1"/>
  <c r="A478" i="13" s="1"/>
  <c r="A479" i="13" s="1"/>
  <c r="A480" i="13" s="1"/>
  <c r="A481" i="13" s="1"/>
  <c r="A482" i="13" s="1"/>
  <c r="A483" i="13" s="1"/>
  <c r="A484" i="13" s="1"/>
  <c r="A485" i="13" s="1"/>
  <c r="A486" i="13" s="1"/>
  <c r="A487" i="13" s="1"/>
  <c r="A488" i="13" s="1"/>
  <c r="A489" i="13" s="1"/>
  <c r="A490" i="13" s="1"/>
  <c r="A491" i="13" s="1"/>
  <c r="A492" i="13" s="1"/>
  <c r="A493" i="13" s="1"/>
  <c r="A494" i="13" s="1"/>
  <c r="A495" i="13" s="1"/>
  <c r="A496" i="13" s="1"/>
  <c r="A497" i="13" s="1"/>
  <c r="A498" i="13" s="1"/>
  <c r="A499" i="13" s="1"/>
  <c r="A500" i="13" s="1"/>
  <c r="A501" i="13" s="1"/>
  <c r="A502" i="13" s="1"/>
  <c r="A503" i="13" s="1"/>
  <c r="A504" i="13" s="1"/>
  <c r="A505" i="13" s="1"/>
  <c r="A506" i="13" s="1"/>
  <c r="A507" i="13" s="1"/>
  <c r="A508" i="13" s="1"/>
  <c r="A509" i="13" s="1"/>
  <c r="A510" i="13" s="1"/>
  <c r="A511" i="13" s="1"/>
  <c r="A512" i="13" s="1"/>
  <c r="A513" i="13" s="1"/>
  <c r="A514" i="13" s="1"/>
  <c r="A515" i="13" s="1"/>
  <c r="A516" i="13" s="1"/>
  <c r="A517" i="13" s="1"/>
  <c r="A518" i="13" s="1"/>
  <c r="A519" i="13" s="1"/>
  <c r="A520" i="13" s="1"/>
  <c r="A521" i="13" s="1"/>
  <c r="A522" i="13" s="1"/>
  <c r="A523" i="13" s="1"/>
  <c r="A524" i="13" s="1"/>
  <c r="A525" i="13" s="1"/>
  <c r="A526" i="13" s="1"/>
  <c r="A527" i="13" s="1"/>
  <c r="A528" i="13" s="1"/>
  <c r="A529" i="13" s="1"/>
  <c r="A530" i="13" s="1"/>
  <c r="A531" i="13" s="1"/>
  <c r="A532" i="13" s="1"/>
  <c r="A533" i="13" s="1"/>
  <c r="A534" i="13" s="1"/>
  <c r="A535" i="13" s="1"/>
  <c r="A536" i="13" s="1"/>
  <c r="A537" i="13" s="1"/>
  <c r="A538" i="13" s="1"/>
  <c r="A539" i="13" s="1"/>
  <c r="A540" i="13" s="1"/>
  <c r="A541" i="13" s="1"/>
  <c r="A542" i="13" s="1"/>
  <c r="A543" i="13" s="1"/>
  <c r="A544" i="13" s="1"/>
  <c r="A545" i="13" s="1"/>
  <c r="A546" i="13" s="1"/>
  <c r="A547" i="13" s="1"/>
  <c r="A548" i="13" s="1"/>
  <c r="A549" i="13" s="1"/>
  <c r="A550" i="13" s="1"/>
  <c r="A551" i="13" s="1"/>
  <c r="A552" i="13" s="1"/>
  <c r="A553" i="13" s="1"/>
  <c r="A554" i="13" s="1"/>
  <c r="A555" i="13" s="1"/>
  <c r="A556" i="13" s="1"/>
  <c r="A557" i="13" s="1"/>
  <c r="A558" i="13" s="1"/>
  <c r="A559" i="13" s="1"/>
  <c r="A560" i="13" s="1"/>
  <c r="A561" i="13" s="1"/>
  <c r="A562" i="13" s="1"/>
  <c r="A563" i="13" s="1"/>
  <c r="A564" i="13" s="1"/>
  <c r="A565" i="13" s="1"/>
  <c r="A566" i="13" s="1"/>
  <c r="A567" i="13" s="1"/>
  <c r="A568" i="13" s="1"/>
  <c r="A569" i="13" s="1"/>
  <c r="A570" i="13" s="1"/>
  <c r="A571" i="13" s="1"/>
  <c r="A572" i="13" s="1"/>
  <c r="A573" i="13" s="1"/>
  <c r="A574" i="13" s="1"/>
  <c r="A575" i="13" s="1"/>
  <c r="A576" i="13" s="1"/>
  <c r="A577" i="13" s="1"/>
  <c r="A578" i="13" s="1"/>
  <c r="A579" i="13" s="1"/>
  <c r="A580" i="13" s="1"/>
  <c r="A581" i="13" s="1"/>
  <c r="A582" i="13" s="1"/>
  <c r="A583" i="13" s="1"/>
  <c r="A584" i="13" s="1"/>
  <c r="A585" i="13" s="1"/>
  <c r="A586" i="13" s="1"/>
  <c r="A587" i="13" s="1"/>
  <c r="A588" i="13" s="1"/>
  <c r="A589" i="13" s="1"/>
  <c r="A590" i="13" s="1"/>
  <c r="A591" i="13" s="1"/>
  <c r="A592" i="13" s="1"/>
  <c r="A593" i="13" s="1"/>
  <c r="A594" i="13" s="1"/>
  <c r="A595" i="13" s="1"/>
  <c r="A596" i="13" s="1"/>
  <c r="A597" i="13" s="1"/>
  <c r="A598" i="13" s="1"/>
  <c r="A599" i="13" s="1"/>
  <c r="A600" i="13" s="1"/>
  <c r="A601" i="13" s="1"/>
  <c r="A602" i="13" s="1"/>
  <c r="A603" i="13" s="1"/>
  <c r="A604" i="13" s="1"/>
  <c r="A605" i="13" s="1"/>
  <c r="A606" i="13" s="1"/>
  <c r="A607" i="13" s="1"/>
  <c r="A608" i="13" s="1"/>
  <c r="A609" i="13" s="1"/>
  <c r="A610" i="13" s="1"/>
  <c r="A611" i="13" s="1"/>
  <c r="A612" i="13" s="1"/>
  <c r="A613" i="13" s="1"/>
  <c r="A614" i="13" s="1"/>
  <c r="A615" i="13" s="1"/>
  <c r="A616" i="13" s="1"/>
  <c r="A617" i="13" s="1"/>
  <c r="A618" i="13" s="1"/>
  <c r="A619" i="13" s="1"/>
  <c r="A620" i="13" s="1"/>
  <c r="A621" i="13" s="1"/>
  <c r="A622" i="13" s="1"/>
  <c r="A623" i="13" s="1"/>
  <c r="A624" i="13" s="1"/>
  <c r="A625" i="13" s="1"/>
  <c r="A626" i="13" s="1"/>
  <c r="A627" i="13" s="1"/>
  <c r="A628" i="13" s="1"/>
  <c r="A629" i="13" s="1"/>
  <c r="A630" i="13" s="1"/>
  <c r="A631" i="13" s="1"/>
  <c r="A632" i="13" s="1"/>
  <c r="A633" i="13" s="1"/>
  <c r="A634" i="13" s="1"/>
  <c r="A635" i="13" s="1"/>
  <c r="A636" i="13" s="1"/>
  <c r="A637" i="13" s="1"/>
  <c r="A638" i="13" s="1"/>
  <c r="A639" i="13" s="1"/>
  <c r="A640" i="13" s="1"/>
  <c r="A641" i="13" s="1"/>
  <c r="A642" i="13" s="1"/>
  <c r="A643" i="13" s="1"/>
  <c r="A644" i="13" s="1"/>
  <c r="A645" i="13" s="1"/>
  <c r="A646" i="13" s="1"/>
  <c r="A647" i="13" s="1"/>
  <c r="A648" i="13" s="1"/>
  <c r="A649" i="13" s="1"/>
  <c r="A650" i="13" s="1"/>
  <c r="A651" i="13" s="1"/>
  <c r="A652" i="13" s="1"/>
  <c r="A653" i="13" s="1"/>
  <c r="A654" i="13" s="1"/>
  <c r="A655" i="13" s="1"/>
  <c r="A656" i="13" s="1"/>
  <c r="A657" i="13" s="1"/>
  <c r="K664" i="11"/>
  <c r="B650" i="11"/>
  <c r="B649" i="11"/>
  <c r="B648" i="11"/>
  <c r="AJ644" i="11"/>
  <c r="I644" i="11"/>
  <c r="AJ636" i="11"/>
  <c r="I636" i="11"/>
  <c r="AJ630" i="11"/>
  <c r="H630" i="11"/>
  <c r="AJ627" i="11"/>
  <c r="H627" i="11"/>
  <c r="AJ626" i="11"/>
  <c r="H626" i="11"/>
  <c r="AJ623" i="11"/>
  <c r="I623" i="11"/>
  <c r="AJ619" i="11"/>
  <c r="I619" i="11"/>
  <c r="AJ617" i="11"/>
  <c r="H617" i="11"/>
  <c r="AJ614" i="11"/>
  <c r="I614" i="11"/>
  <c r="AJ611" i="11"/>
  <c r="AK556" i="11"/>
  <c r="AJ556" i="11"/>
  <c r="H556" i="11"/>
  <c r="AN554" i="11"/>
  <c r="AK554" i="11"/>
  <c r="AJ554" i="11"/>
  <c r="L554" i="11"/>
  <c r="H554" i="11"/>
  <c r="AN553" i="11"/>
  <c r="AK553" i="11"/>
  <c r="AJ553" i="11"/>
  <c r="L553" i="11"/>
  <c r="H553" i="11"/>
  <c r="AJ549" i="11"/>
  <c r="H549" i="11"/>
  <c r="AJ543" i="11"/>
  <c r="Z543" i="11"/>
  <c r="I543" i="11"/>
  <c r="H543" i="11"/>
  <c r="G543" i="11"/>
  <c r="AK542" i="11"/>
  <c r="AJ542" i="11"/>
  <c r="Z542" i="11"/>
  <c r="I542" i="11"/>
  <c r="H542" i="11"/>
  <c r="G542" i="11"/>
  <c r="AJ541" i="11"/>
  <c r="Z541" i="11"/>
  <c r="I541" i="11"/>
  <c r="H541" i="11"/>
  <c r="G541" i="11"/>
  <c r="AK539" i="11"/>
  <c r="AJ539" i="11"/>
  <c r="Z539" i="11"/>
  <c r="I539" i="11"/>
  <c r="H539" i="11"/>
  <c r="G539" i="11"/>
  <c r="AJ538" i="11"/>
  <c r="Z538" i="11"/>
  <c r="I538" i="11"/>
  <c r="H538" i="11"/>
  <c r="G538" i="11"/>
  <c r="AK537" i="11"/>
  <c r="AJ537" i="11"/>
  <c r="Z537" i="11"/>
  <c r="I537" i="11"/>
  <c r="H537" i="11"/>
  <c r="N537" i="11" s="1"/>
  <c r="G537" i="11"/>
  <c r="X537" i="11" s="1"/>
  <c r="AJ536" i="11"/>
  <c r="Z536" i="11"/>
  <c r="I536" i="11"/>
  <c r="H536" i="11"/>
  <c r="N536" i="11" s="1"/>
  <c r="G536" i="11"/>
  <c r="AK535" i="11"/>
  <c r="AJ535" i="11"/>
  <c r="Z535" i="11"/>
  <c r="I535" i="11"/>
  <c r="H535" i="11"/>
  <c r="G535" i="11"/>
  <c r="AJ522" i="11"/>
  <c r="Z522" i="11"/>
  <c r="I522" i="11"/>
  <c r="H522" i="11"/>
  <c r="N522" i="11" s="1"/>
  <c r="G522" i="11"/>
  <c r="AK520" i="11"/>
  <c r="AJ520" i="11"/>
  <c r="Z520" i="11"/>
  <c r="I520" i="11"/>
  <c r="H520" i="11"/>
  <c r="G520" i="11"/>
  <c r="AJ519" i="11"/>
  <c r="Z519" i="11"/>
  <c r="I519" i="11"/>
  <c r="H519" i="11"/>
  <c r="G519" i="11"/>
  <c r="AK517" i="11"/>
  <c r="AJ517" i="11"/>
  <c r="Z517" i="11"/>
  <c r="I517" i="11"/>
  <c r="H517" i="11"/>
  <c r="N517" i="11" s="1"/>
  <c r="G517" i="11"/>
  <c r="X517" i="11" s="1"/>
  <c r="AJ514" i="11"/>
  <c r="Z514" i="11"/>
  <c r="I514" i="11"/>
  <c r="H514" i="11"/>
  <c r="G514" i="11"/>
  <c r="AK512" i="11"/>
  <c r="AJ512" i="11"/>
  <c r="Z512" i="11"/>
  <c r="I512" i="11"/>
  <c r="H512" i="11"/>
  <c r="G512" i="11"/>
  <c r="AJ511" i="11"/>
  <c r="Z511" i="11"/>
  <c r="I511" i="11"/>
  <c r="H511" i="11"/>
  <c r="G511" i="11"/>
  <c r="AK508" i="11"/>
  <c r="AJ508" i="11"/>
  <c r="Z508" i="11"/>
  <c r="I508" i="11"/>
  <c r="H508" i="11"/>
  <c r="G508" i="11"/>
  <c r="AJ507" i="11"/>
  <c r="Z507" i="11"/>
  <c r="I507" i="11"/>
  <c r="H507" i="11"/>
  <c r="G507" i="11"/>
  <c r="AK506" i="11"/>
  <c r="AJ506" i="11"/>
  <c r="Z506" i="11"/>
  <c r="I506" i="11"/>
  <c r="H506" i="11"/>
  <c r="G506" i="11"/>
  <c r="X506" i="11" s="1"/>
  <c r="AJ505" i="11"/>
  <c r="Z505" i="11"/>
  <c r="I505" i="11"/>
  <c r="H505" i="11"/>
  <c r="N505" i="11" s="1"/>
  <c r="G505" i="11"/>
  <c r="Z504" i="11"/>
  <c r="G504" i="11"/>
  <c r="AN495" i="11"/>
  <c r="AJ495" i="11"/>
  <c r="L495" i="11"/>
  <c r="K495" i="11"/>
  <c r="J495" i="11"/>
  <c r="H495" i="11"/>
  <c r="AN494" i="11"/>
  <c r="AM494" i="11"/>
  <c r="AL494" i="11"/>
  <c r="AJ494" i="11"/>
  <c r="L494" i="11"/>
  <c r="K494" i="11"/>
  <c r="J494" i="11"/>
  <c r="H494" i="11"/>
  <c r="AN493" i="11"/>
  <c r="AM493" i="11"/>
  <c r="AL493" i="11"/>
  <c r="AJ493" i="11"/>
  <c r="L493" i="11"/>
  <c r="K493" i="11"/>
  <c r="J493" i="11"/>
  <c r="H493" i="11"/>
  <c r="AN491" i="11"/>
  <c r="AM491" i="11"/>
  <c r="AL491" i="11"/>
  <c r="AJ491" i="11"/>
  <c r="L491" i="11"/>
  <c r="K491" i="11"/>
  <c r="H491" i="11"/>
  <c r="AN490" i="11"/>
  <c r="AJ490" i="11"/>
  <c r="K490" i="11"/>
  <c r="H490" i="11"/>
  <c r="AN487" i="11"/>
  <c r="AM487" i="11"/>
  <c r="AL487" i="11"/>
  <c r="AJ487" i="11"/>
  <c r="L487" i="11"/>
  <c r="K487" i="11"/>
  <c r="H487" i="11"/>
  <c r="AN474" i="11"/>
  <c r="AM474" i="11"/>
  <c r="AL474" i="11"/>
  <c r="AJ474" i="11"/>
  <c r="K474" i="11"/>
  <c r="H474" i="11"/>
  <c r="AN471" i="11"/>
  <c r="AM471" i="11"/>
  <c r="AL471" i="11"/>
  <c r="AJ471" i="11"/>
  <c r="K471" i="11"/>
  <c r="H471" i="11"/>
  <c r="AN469" i="11"/>
  <c r="AM469" i="11"/>
  <c r="AL469" i="11"/>
  <c r="AJ469" i="11"/>
  <c r="K469" i="11"/>
  <c r="H469" i="11"/>
  <c r="AN463" i="11"/>
  <c r="AM463" i="11"/>
  <c r="AL463" i="11"/>
  <c r="AJ463" i="11"/>
  <c r="L463" i="11"/>
  <c r="K463" i="11"/>
  <c r="H463" i="11"/>
  <c r="AN459" i="11"/>
  <c r="AM459" i="11"/>
  <c r="AL459" i="11"/>
  <c r="AJ459" i="11"/>
  <c r="K459" i="11"/>
  <c r="H459" i="11"/>
  <c r="AN453" i="11"/>
  <c r="AN416" i="11" s="1"/>
  <c r="AL453" i="11"/>
  <c r="AJ453" i="11"/>
  <c r="H453" i="11"/>
  <c r="H426" i="11" s="1"/>
  <c r="Z447" i="11"/>
  <c r="G447" i="11"/>
  <c r="Z446" i="11"/>
  <c r="G446" i="11"/>
  <c r="Z445" i="11"/>
  <c r="H445" i="11"/>
  <c r="G445" i="11"/>
  <c r="B588" i="11"/>
  <c r="B636" i="11" s="1"/>
  <c r="Z443" i="11"/>
  <c r="G443" i="11"/>
  <c r="Z442" i="11"/>
  <c r="G442" i="11"/>
  <c r="AN441" i="11"/>
  <c r="AL441" i="11"/>
  <c r="AJ441" i="11"/>
  <c r="J441" i="11"/>
  <c r="H441" i="11"/>
  <c r="B489" i="11"/>
  <c r="B537" i="11" s="1"/>
  <c r="B585" i="11" s="1"/>
  <c r="B633" i="11" s="1"/>
  <c r="AN440" i="11"/>
  <c r="AL440" i="11"/>
  <c r="AJ440" i="11"/>
  <c r="L440" i="11"/>
  <c r="J440" i="11"/>
  <c r="H440" i="11"/>
  <c r="Z439" i="11"/>
  <c r="G439" i="11"/>
  <c r="AJ426" i="11"/>
  <c r="Z426" i="11"/>
  <c r="J426" i="11"/>
  <c r="G426" i="11"/>
  <c r="AN424" i="11"/>
  <c r="AL424" i="11"/>
  <c r="AJ424" i="11"/>
  <c r="L424" i="11"/>
  <c r="J424" i="11"/>
  <c r="H424" i="11"/>
  <c r="AL423" i="11"/>
  <c r="H423" i="11"/>
  <c r="G423" i="11"/>
  <c r="X423" i="11" s="1"/>
  <c r="Z421" i="11"/>
  <c r="H421" i="11"/>
  <c r="G421" i="11"/>
  <c r="AN418" i="11"/>
  <c r="AL418" i="11"/>
  <c r="AJ418" i="11"/>
  <c r="Z418" i="11"/>
  <c r="J418" i="11"/>
  <c r="H418" i="11"/>
  <c r="G418" i="11"/>
  <c r="Z416" i="11"/>
  <c r="G416" i="11"/>
  <c r="AJ415" i="11"/>
  <c r="Z415" i="11"/>
  <c r="H415" i="11"/>
  <c r="G415" i="11"/>
  <c r="AN412" i="11"/>
  <c r="AL412" i="11"/>
  <c r="AJ412" i="11"/>
  <c r="Z412" i="11"/>
  <c r="L412" i="11"/>
  <c r="J412" i="11"/>
  <c r="H412" i="11"/>
  <c r="G412" i="11"/>
  <c r="AJ411" i="11"/>
  <c r="AN410" i="11"/>
  <c r="AL410" i="11"/>
  <c r="AJ410" i="11"/>
  <c r="J410" i="11"/>
  <c r="H410" i="11"/>
  <c r="AN409" i="11"/>
  <c r="AL409" i="11"/>
  <c r="AJ409" i="11"/>
  <c r="J409" i="11"/>
  <c r="H409" i="11"/>
  <c r="N408" i="11"/>
  <c r="H401" i="11"/>
  <c r="N401" i="11" s="1"/>
  <c r="D401" i="11"/>
  <c r="D449" i="11" s="1"/>
  <c r="D497" i="11" s="1"/>
  <c r="D545" i="11" s="1"/>
  <c r="D593" i="11" s="1"/>
  <c r="D641" i="11" s="1"/>
  <c r="A401" i="11"/>
  <c r="A449" i="11" s="1"/>
  <c r="A497" i="11" s="1"/>
  <c r="A545" i="11" s="1"/>
  <c r="A593" i="11" s="1"/>
  <c r="A641" i="11" s="1"/>
  <c r="D400" i="11"/>
  <c r="D448" i="11" s="1"/>
  <c r="D496" i="11" s="1"/>
  <c r="D544" i="11" s="1"/>
  <c r="D592" i="11" s="1"/>
  <c r="D640" i="11" s="1"/>
  <c r="A400" i="11"/>
  <c r="A448" i="11" s="1"/>
  <c r="A496" i="11" s="1"/>
  <c r="A544" i="11" s="1"/>
  <c r="A592" i="11" s="1"/>
  <c r="A640" i="11" s="1"/>
  <c r="D399" i="11"/>
  <c r="D447" i="11" s="1"/>
  <c r="D495" i="11" s="1"/>
  <c r="D543" i="11" s="1"/>
  <c r="D591" i="11" s="1"/>
  <c r="D639" i="11" s="1"/>
  <c r="B399" i="11"/>
  <c r="B447" i="11" s="1"/>
  <c r="B495" i="11" s="1"/>
  <c r="B543" i="11" s="1"/>
  <c r="B591" i="11" s="1"/>
  <c r="B639" i="11" s="1"/>
  <c r="A399" i="11"/>
  <c r="A447" i="11" s="1"/>
  <c r="A495" i="11" s="1"/>
  <c r="A543" i="11" s="1"/>
  <c r="A591" i="11" s="1"/>
  <c r="A639" i="11" s="1"/>
  <c r="D398" i="11"/>
  <c r="D446" i="11" s="1"/>
  <c r="D494" i="11" s="1"/>
  <c r="D542" i="11" s="1"/>
  <c r="D590" i="11" s="1"/>
  <c r="D638" i="11" s="1"/>
  <c r="B398" i="11"/>
  <c r="B446" i="11" s="1"/>
  <c r="B494" i="11" s="1"/>
  <c r="B542" i="11" s="1"/>
  <c r="B590" i="11" s="1"/>
  <c r="B638" i="11" s="1"/>
  <c r="A398" i="11"/>
  <c r="A446" i="11" s="1"/>
  <c r="A494" i="11" s="1"/>
  <c r="A542" i="11" s="1"/>
  <c r="A590" i="11" s="1"/>
  <c r="A638" i="11" s="1"/>
  <c r="D397" i="11"/>
  <c r="D445" i="11" s="1"/>
  <c r="D493" i="11" s="1"/>
  <c r="D541" i="11"/>
  <c r="D589" i="11" s="1"/>
  <c r="D637" i="11" s="1"/>
  <c r="A397" i="11"/>
  <c r="A445" i="11" s="1"/>
  <c r="A493" i="11" s="1"/>
  <c r="A541" i="11" s="1"/>
  <c r="A589" i="11" s="1"/>
  <c r="A637" i="11" s="1"/>
  <c r="AJ396" i="11"/>
  <c r="H396" i="11"/>
  <c r="D396" i="11"/>
  <c r="D444" i="11" s="1"/>
  <c r="B396" i="11"/>
  <c r="B444" i="11" s="1"/>
  <c r="B492" i="11" s="1"/>
  <c r="B540" i="11" s="1"/>
  <c r="A396" i="11"/>
  <c r="A444" i="11" s="1"/>
  <c r="A492" i="11" s="1"/>
  <c r="A540" i="11" s="1"/>
  <c r="A588" i="11" s="1"/>
  <c r="A636" i="11" s="1"/>
  <c r="D395" i="11"/>
  <c r="D443" i="11" s="1"/>
  <c r="D491" i="11" s="1"/>
  <c r="D539" i="11" s="1"/>
  <c r="D587" i="11" s="1"/>
  <c r="D635" i="11" s="1"/>
  <c r="C395" i="11"/>
  <c r="C443" i="11" s="1"/>
  <c r="O443" i="11" s="1"/>
  <c r="Q443" i="11" s="1"/>
  <c r="B395" i="11"/>
  <c r="B443" i="11" s="1"/>
  <c r="B491" i="11" s="1"/>
  <c r="B539" i="11" s="1"/>
  <c r="B587" i="11" s="1"/>
  <c r="B635" i="11" s="1"/>
  <c r="A395" i="11"/>
  <c r="A443" i="11" s="1"/>
  <c r="A491" i="11" s="1"/>
  <c r="A539" i="11" s="1"/>
  <c r="A587" i="11" s="1"/>
  <c r="A635" i="11" s="1"/>
  <c r="D394" i="11"/>
  <c r="D442" i="11" s="1"/>
  <c r="D490" i="11" s="1"/>
  <c r="D538" i="11" s="1"/>
  <c r="D586" i="11" s="1"/>
  <c r="D634" i="11" s="1"/>
  <c r="A394" i="11"/>
  <c r="A442" i="11" s="1"/>
  <c r="A490" i="11" s="1"/>
  <c r="A538" i="11" s="1"/>
  <c r="A586" i="11" s="1"/>
  <c r="A634" i="11" s="1"/>
  <c r="AN393" i="11"/>
  <c r="AM393" i="11"/>
  <c r="AL393" i="11"/>
  <c r="AJ393" i="11"/>
  <c r="L393" i="11"/>
  <c r="J393" i="11"/>
  <c r="H393" i="11"/>
  <c r="D393" i="11"/>
  <c r="D441" i="11" s="1"/>
  <c r="D489" i="11" s="1"/>
  <c r="D537" i="11" s="1"/>
  <c r="D585" i="11" s="1"/>
  <c r="D633" i="11" s="1"/>
  <c r="C393" i="11"/>
  <c r="B393" i="11"/>
  <c r="B441" i="11" s="1"/>
  <c r="A393" i="11"/>
  <c r="A441" i="11" s="1"/>
  <c r="A489" i="11" s="1"/>
  <c r="A537" i="11" s="1"/>
  <c r="A585" i="11" s="1"/>
  <c r="A633" i="11" s="1"/>
  <c r="AN392" i="11"/>
  <c r="AM392" i="11"/>
  <c r="AL392" i="11"/>
  <c r="AJ392" i="11"/>
  <c r="L392" i="11"/>
  <c r="J392" i="11"/>
  <c r="D392" i="11"/>
  <c r="D440" i="11" s="1"/>
  <c r="D488" i="11" s="1"/>
  <c r="D536" i="11" s="1"/>
  <c r="D584" i="11" s="1"/>
  <c r="D632" i="11" s="1"/>
  <c r="C392" i="11"/>
  <c r="B392" i="11"/>
  <c r="B440" i="11" s="1"/>
  <c r="B488" i="11" s="1"/>
  <c r="B536" i="11" s="1"/>
  <c r="B584" i="11" s="1"/>
  <c r="B632" i="11" s="1"/>
  <c r="A392" i="11"/>
  <c r="A440" i="11" s="1"/>
  <c r="A488" i="11" s="1"/>
  <c r="A536" i="11" s="1"/>
  <c r="A584" i="11" s="1"/>
  <c r="A632" i="11" s="1"/>
  <c r="D391" i="11"/>
  <c r="D439" i="11" s="1"/>
  <c r="D487" i="11" s="1"/>
  <c r="D535" i="11" s="1"/>
  <c r="D583" i="11" s="1"/>
  <c r="D631" i="11" s="1"/>
  <c r="C391" i="11"/>
  <c r="C439" i="11" s="1"/>
  <c r="O439" i="11" s="1"/>
  <c r="Q439" i="11" s="1"/>
  <c r="B391" i="11"/>
  <c r="B439" i="11" s="1"/>
  <c r="B487" i="11" s="1"/>
  <c r="B535" i="11" s="1"/>
  <c r="B583" i="11" s="1"/>
  <c r="B631" i="11" s="1"/>
  <c r="A391" i="11"/>
  <c r="A439" i="11" s="1"/>
  <c r="A487" i="11" s="1"/>
  <c r="A535" i="11" s="1"/>
  <c r="A583" i="11" s="1"/>
  <c r="A631" i="11" s="1"/>
  <c r="D390" i="11"/>
  <c r="C390" i="11"/>
  <c r="C438" i="11" s="1"/>
  <c r="C486" i="11" s="1"/>
  <c r="B390" i="11"/>
  <c r="B438" i="11" s="1"/>
  <c r="B486" i="11" s="1"/>
  <c r="B534" i="11" s="1"/>
  <c r="B582" i="11" s="1"/>
  <c r="B630" i="11" s="1"/>
  <c r="A390" i="11"/>
  <c r="A438" i="11" s="1"/>
  <c r="A486" i="11" s="1"/>
  <c r="A534" i="11" s="1"/>
  <c r="A582" i="11" s="1"/>
  <c r="A630" i="11" s="1"/>
  <c r="A389" i="11"/>
  <c r="A437" i="11" s="1"/>
  <c r="A485" i="11" s="1"/>
  <c r="A533" i="11" s="1"/>
  <c r="A581" i="11" s="1"/>
  <c r="A629" i="11" s="1"/>
  <c r="L388" i="11"/>
  <c r="D388" i="11"/>
  <c r="D436" i="11" s="1"/>
  <c r="D484" i="11" s="1"/>
  <c r="D532" i="11" s="1"/>
  <c r="D580" i="11" s="1"/>
  <c r="D628" i="11" s="1"/>
  <c r="A388" i="11"/>
  <c r="A436" i="11"/>
  <c r="A484" i="11" s="1"/>
  <c r="A532" i="11" s="1"/>
  <c r="A580" i="11" s="1"/>
  <c r="A628" i="11" s="1"/>
  <c r="L387" i="11"/>
  <c r="D387" i="11"/>
  <c r="D435" i="11" s="1"/>
  <c r="D483" i="11" s="1"/>
  <c r="D531" i="11" s="1"/>
  <c r="D579" i="11" s="1"/>
  <c r="D627" i="11" s="1"/>
  <c r="C387" i="11"/>
  <c r="B387" i="11"/>
  <c r="B435" i="11" s="1"/>
  <c r="B483" i="11" s="1"/>
  <c r="B531" i="11" s="1"/>
  <c r="B579" i="11" s="1"/>
  <c r="B627" i="11" s="1"/>
  <c r="A387" i="11"/>
  <c r="A435" i="11"/>
  <c r="A483" i="11" s="1"/>
  <c r="A531" i="11" s="1"/>
  <c r="A579" i="11" s="1"/>
  <c r="A627" i="11" s="1"/>
  <c r="C386" i="11"/>
  <c r="C434" i="11" s="1"/>
  <c r="B386" i="11"/>
  <c r="B434" i="11" s="1"/>
  <c r="B482" i="11" s="1"/>
  <c r="B530" i="11" s="1"/>
  <c r="B578" i="11" s="1"/>
  <c r="B626" i="11" s="1"/>
  <c r="A386" i="11"/>
  <c r="A434" i="11" s="1"/>
  <c r="A482" i="11" s="1"/>
  <c r="A530" i="11" s="1"/>
  <c r="A578" i="11" s="1"/>
  <c r="A626" i="11" s="1"/>
  <c r="I385" i="11"/>
  <c r="H385" i="11"/>
  <c r="D385" i="11"/>
  <c r="D433" i="11" s="1"/>
  <c r="D481" i="11" s="1"/>
  <c r="D529" i="11" s="1"/>
  <c r="D577" i="11" s="1"/>
  <c r="D625" i="11" s="1"/>
  <c r="A385" i="11"/>
  <c r="A433" i="11" s="1"/>
  <c r="A481" i="11" s="1"/>
  <c r="A529" i="11" s="1"/>
  <c r="A577" i="11" s="1"/>
  <c r="A625" i="11"/>
  <c r="AK384" i="11"/>
  <c r="AJ384" i="11"/>
  <c r="I384" i="11"/>
  <c r="H384" i="11"/>
  <c r="D384" i="11"/>
  <c r="D432" i="11" s="1"/>
  <c r="D480" i="11" s="1"/>
  <c r="D528" i="11" s="1"/>
  <c r="D576" i="11" s="1"/>
  <c r="D624" i="11" s="1"/>
  <c r="A384" i="11"/>
  <c r="A432" i="11"/>
  <c r="A480" i="11" s="1"/>
  <c r="A528" i="11" s="1"/>
  <c r="A576" i="11" s="1"/>
  <c r="A624" i="11" s="1"/>
  <c r="AJ383" i="11"/>
  <c r="H383" i="11"/>
  <c r="D383" i="11"/>
  <c r="C383" i="11"/>
  <c r="C431" i="11" s="1"/>
  <c r="C479" i="11" s="1"/>
  <c r="B383" i="11"/>
  <c r="B431" i="11" s="1"/>
  <c r="B479" i="11" s="1"/>
  <c r="B527" i="11" s="1"/>
  <c r="B575" i="11" s="1"/>
  <c r="B623" i="11" s="1"/>
  <c r="A383" i="11"/>
  <c r="A431" i="11" s="1"/>
  <c r="A479" i="11" s="1"/>
  <c r="A527" i="11" s="1"/>
  <c r="A575" i="11" s="1"/>
  <c r="A623" i="11" s="1"/>
  <c r="D382" i="11"/>
  <c r="D430" i="11" s="1"/>
  <c r="D478" i="11" s="1"/>
  <c r="D526" i="11" s="1"/>
  <c r="D574" i="11" s="1"/>
  <c r="D622" i="11" s="1"/>
  <c r="A382" i="11"/>
  <c r="A430" i="11" s="1"/>
  <c r="A478" i="11"/>
  <c r="A526" i="11" s="1"/>
  <c r="A574" i="11" s="1"/>
  <c r="A622" i="11" s="1"/>
  <c r="D381" i="11"/>
  <c r="D429" i="11" s="1"/>
  <c r="D477" i="11" s="1"/>
  <c r="D525" i="11" s="1"/>
  <c r="D573" i="11" s="1"/>
  <c r="D621" i="11" s="1"/>
  <c r="A381" i="11"/>
  <c r="A429" i="11" s="1"/>
  <c r="A477" i="11" s="1"/>
  <c r="A525" i="11" s="1"/>
  <c r="A573" i="11" s="1"/>
  <c r="A621" i="11" s="1"/>
  <c r="AK380" i="11"/>
  <c r="L380" i="11"/>
  <c r="N380" i="11" s="1"/>
  <c r="I380" i="11"/>
  <c r="D380" i="11"/>
  <c r="D428" i="11" s="1"/>
  <c r="D476" i="11"/>
  <c r="D524" i="11" s="1"/>
  <c r="D572" i="11" s="1"/>
  <c r="D620" i="11" s="1"/>
  <c r="A380" i="11"/>
  <c r="A428" i="11" s="1"/>
  <c r="A476" i="11" s="1"/>
  <c r="A524" i="11" s="1"/>
  <c r="A572" i="11" s="1"/>
  <c r="A620" i="11" s="1"/>
  <c r="H379" i="11"/>
  <c r="C379" i="11"/>
  <c r="C427" i="11" s="1"/>
  <c r="C475" i="11" s="1"/>
  <c r="B379" i="11"/>
  <c r="B427" i="11"/>
  <c r="B475" i="11" s="1"/>
  <c r="B523" i="11" s="1"/>
  <c r="B571" i="11" s="1"/>
  <c r="B619" i="11" s="1"/>
  <c r="A379" i="11"/>
  <c r="A427" i="11" s="1"/>
  <c r="A475" i="11" s="1"/>
  <c r="A523" i="11" s="1"/>
  <c r="A571" i="11" s="1"/>
  <c r="A619" i="11" s="1"/>
  <c r="A378" i="11"/>
  <c r="A426" i="11"/>
  <c r="A474" i="11" s="1"/>
  <c r="A522" i="11" s="1"/>
  <c r="A570" i="11" s="1"/>
  <c r="A618" i="11" s="1"/>
  <c r="AJ377" i="11"/>
  <c r="H377" i="11"/>
  <c r="D377" i="11"/>
  <c r="D425" i="11" s="1"/>
  <c r="D473" i="11" s="1"/>
  <c r="D521" i="11" s="1"/>
  <c r="D569" i="11" s="1"/>
  <c r="D617" i="11" s="1"/>
  <c r="A377" i="11"/>
  <c r="A425" i="11" s="1"/>
  <c r="A473" i="11" s="1"/>
  <c r="A521" i="11"/>
  <c r="A569" i="11" s="1"/>
  <c r="A617" i="11" s="1"/>
  <c r="AN376" i="11"/>
  <c r="AM376" i="11"/>
  <c r="AL376" i="11"/>
  <c r="AJ376" i="11"/>
  <c r="L376" i="11"/>
  <c r="K376" i="11"/>
  <c r="J376" i="11"/>
  <c r="H376" i="11"/>
  <c r="D376" i="11"/>
  <c r="D424" i="11"/>
  <c r="D472" i="11" s="1"/>
  <c r="D520" i="11" s="1"/>
  <c r="D568" i="11" s="1"/>
  <c r="D616" i="11" s="1"/>
  <c r="B376" i="11"/>
  <c r="B424" i="11" s="1"/>
  <c r="B472" i="11" s="1"/>
  <c r="B520" i="11" s="1"/>
  <c r="B568" i="11" s="1"/>
  <c r="B616" i="11" s="1"/>
  <c r="A376" i="11"/>
  <c r="A424" i="11" s="1"/>
  <c r="A472" i="11" s="1"/>
  <c r="A520" i="11" s="1"/>
  <c r="A568" i="11" s="1"/>
  <c r="A616" i="11" s="1"/>
  <c r="D375" i="11"/>
  <c r="D423" i="11" s="1"/>
  <c r="D471" i="11" s="1"/>
  <c r="D519" i="11" s="1"/>
  <c r="D567" i="11" s="1"/>
  <c r="D615" i="11" s="1"/>
  <c r="A375" i="11"/>
  <c r="A423" i="11" s="1"/>
  <c r="A471" i="11" s="1"/>
  <c r="A519" i="11" s="1"/>
  <c r="A567" i="11" s="1"/>
  <c r="A615" i="11" s="1"/>
  <c r="AJ374" i="11"/>
  <c r="H374" i="11"/>
  <c r="D374" i="11"/>
  <c r="D422" i="11" s="1"/>
  <c r="C374" i="11"/>
  <c r="B374" i="11"/>
  <c r="B422" i="11" s="1"/>
  <c r="B470" i="11" s="1"/>
  <c r="B518" i="11" s="1"/>
  <c r="B566" i="11" s="1"/>
  <c r="B614" i="11" s="1"/>
  <c r="A374" i="11"/>
  <c r="A422" i="11" s="1"/>
  <c r="A470" i="11" s="1"/>
  <c r="A518" i="11" s="1"/>
  <c r="A566" i="11" s="1"/>
  <c r="A614" i="11" s="1"/>
  <c r="D373" i="11"/>
  <c r="D421" i="11" s="1"/>
  <c r="D469" i="11" s="1"/>
  <c r="D517" i="11" s="1"/>
  <c r="D565" i="11" s="1"/>
  <c r="D613" i="11" s="1"/>
  <c r="A373" i="11"/>
  <c r="A421" i="11" s="1"/>
  <c r="A469" i="11" s="1"/>
  <c r="A517" i="11" s="1"/>
  <c r="A565" i="11" s="1"/>
  <c r="A613" i="11" s="1"/>
  <c r="AK372" i="11"/>
  <c r="AJ372" i="11"/>
  <c r="L372" i="11"/>
  <c r="I372" i="11"/>
  <c r="H372" i="11"/>
  <c r="F372" i="11"/>
  <c r="F420" i="11" s="1"/>
  <c r="F468" i="11" s="1"/>
  <c r="F516" i="11" s="1"/>
  <c r="F564" i="11" s="1"/>
  <c r="F612" i="11" s="1"/>
  <c r="D372" i="11"/>
  <c r="D420" i="11" s="1"/>
  <c r="D468" i="11" s="1"/>
  <c r="D516" i="11" s="1"/>
  <c r="D564" i="11" s="1"/>
  <c r="D612" i="11" s="1"/>
  <c r="A372" i="11"/>
  <c r="A420" i="11" s="1"/>
  <c r="A468" i="11" s="1"/>
  <c r="A516" i="11" s="1"/>
  <c r="A564" i="11" s="1"/>
  <c r="A612" i="11" s="1"/>
  <c r="AJ371" i="11"/>
  <c r="H371" i="11"/>
  <c r="D371" i="11"/>
  <c r="D419" i="11" s="1"/>
  <c r="D467" i="11" s="1"/>
  <c r="D515" i="11" s="1"/>
  <c r="D563" i="11" s="1"/>
  <c r="D611" i="11" s="1"/>
  <c r="A371" i="11"/>
  <c r="A419" i="11" s="1"/>
  <c r="A467" i="11" s="1"/>
  <c r="A515" i="11" s="1"/>
  <c r="A563" i="11" s="1"/>
  <c r="A611" i="11" s="1"/>
  <c r="AN370" i="11"/>
  <c r="AM370" i="11"/>
  <c r="AL370" i="11"/>
  <c r="AJ370" i="11"/>
  <c r="L370" i="11"/>
  <c r="J370" i="11"/>
  <c r="H370" i="11"/>
  <c r="F562" i="11"/>
  <c r="F610" i="11" s="1"/>
  <c r="D370" i="11"/>
  <c r="D418" i="11" s="1"/>
  <c r="D466" i="11"/>
  <c r="D514" i="11" s="1"/>
  <c r="D562" i="11" s="1"/>
  <c r="D610" i="11" s="1"/>
  <c r="C370" i="11"/>
  <c r="C418" i="11" s="1"/>
  <c r="C466" i="11" s="1"/>
  <c r="C514" i="11" s="1"/>
  <c r="B370" i="11"/>
  <c r="B418" i="11" s="1"/>
  <c r="B466" i="11" s="1"/>
  <c r="B514" i="11" s="1"/>
  <c r="B562" i="11" s="1"/>
  <c r="B610" i="11" s="1"/>
  <c r="A370" i="11"/>
  <c r="A418" i="11"/>
  <c r="A466" i="11" s="1"/>
  <c r="A514" i="11" s="1"/>
  <c r="A562" i="11" s="1"/>
  <c r="A610" i="11" s="1"/>
  <c r="A369" i="11"/>
  <c r="A417" i="11" s="1"/>
  <c r="A465" i="11" s="1"/>
  <c r="A513" i="11" s="1"/>
  <c r="A561" i="11" s="1"/>
  <c r="A609" i="11" s="1"/>
  <c r="D368" i="11"/>
  <c r="D416" i="11" s="1"/>
  <c r="D464" i="11" s="1"/>
  <c r="D512" i="11" s="1"/>
  <c r="D560" i="11"/>
  <c r="D608" i="11" s="1"/>
  <c r="B368" i="11"/>
  <c r="B416" i="11" s="1"/>
  <c r="B464" i="11" s="1"/>
  <c r="B512" i="11" s="1"/>
  <c r="B560" i="11" s="1"/>
  <c r="B608" i="11" s="1"/>
  <c r="A368" i="11"/>
  <c r="A416" i="11" s="1"/>
  <c r="A464" i="11" s="1"/>
  <c r="A512" i="11" s="1"/>
  <c r="A560" i="11" s="1"/>
  <c r="A608" i="11" s="1"/>
  <c r="D367" i="11"/>
  <c r="D415" i="11" s="1"/>
  <c r="C367" i="11"/>
  <c r="C415" i="11" s="1"/>
  <c r="C463" i="11" s="1"/>
  <c r="C511" i="11" s="1"/>
  <c r="C559" i="11" s="1"/>
  <c r="B367" i="11"/>
  <c r="B415" i="11" s="1"/>
  <c r="B463" i="11" s="1"/>
  <c r="B511" i="11" s="1"/>
  <c r="B559" i="11" s="1"/>
  <c r="B607" i="11" s="1"/>
  <c r="A367" i="11"/>
  <c r="A415" i="11"/>
  <c r="A463" i="11" s="1"/>
  <c r="A511" i="11" s="1"/>
  <c r="A559" i="11" s="1"/>
  <c r="A607" i="11" s="1"/>
  <c r="D366" i="11"/>
  <c r="D414" i="11" s="1"/>
  <c r="D462" i="11" s="1"/>
  <c r="D510" i="11" s="1"/>
  <c r="D558" i="11" s="1"/>
  <c r="D606" i="11" s="1"/>
  <c r="A366" i="11"/>
  <c r="A414" i="11" s="1"/>
  <c r="A462" i="11" s="1"/>
  <c r="A510" i="11" s="1"/>
  <c r="A558" i="11" s="1"/>
  <c r="A606" i="11" s="1"/>
  <c r="D365" i="11"/>
  <c r="D413" i="11" s="1"/>
  <c r="D461" i="11" s="1"/>
  <c r="D509" i="11" s="1"/>
  <c r="D557" i="11" s="1"/>
  <c r="D605" i="11" s="1"/>
  <c r="A365" i="11"/>
  <c r="A413" i="11" s="1"/>
  <c r="A461" i="11" s="1"/>
  <c r="A509" i="11" s="1"/>
  <c r="A557" i="11" s="1"/>
  <c r="A605" i="11" s="1"/>
  <c r="AN364" i="11"/>
  <c r="AL364" i="11"/>
  <c r="L364" i="11"/>
  <c r="J364" i="11"/>
  <c r="D364" i="11"/>
  <c r="D412" i="11" s="1"/>
  <c r="D460" i="11" s="1"/>
  <c r="D508" i="11" s="1"/>
  <c r="D556" i="11" s="1"/>
  <c r="D604" i="11" s="1"/>
  <c r="A364" i="11"/>
  <c r="A412" i="11" s="1"/>
  <c r="A460" i="11"/>
  <c r="A508" i="11" s="1"/>
  <c r="A556" i="11" s="1"/>
  <c r="A604" i="11" s="1"/>
  <c r="A363" i="11"/>
  <c r="A411" i="11" s="1"/>
  <c r="A459" i="11" s="1"/>
  <c r="A507" i="11" s="1"/>
  <c r="A555" i="11" s="1"/>
  <c r="A603" i="11" s="1"/>
  <c r="AN362" i="11"/>
  <c r="AM362" i="11"/>
  <c r="AL362" i="11"/>
  <c r="AJ362" i="11"/>
  <c r="L362" i="11"/>
  <c r="K362" i="11"/>
  <c r="J362" i="11"/>
  <c r="H362" i="11"/>
  <c r="D362" i="11"/>
  <c r="D410" i="11" s="1"/>
  <c r="D458" i="11" s="1"/>
  <c r="D506" i="11" s="1"/>
  <c r="D554" i="11" s="1"/>
  <c r="D602" i="11" s="1"/>
  <c r="A362" i="11"/>
  <c r="A410" i="11" s="1"/>
  <c r="A458" i="11"/>
  <c r="A506" i="11" s="1"/>
  <c r="A554" i="11" s="1"/>
  <c r="A602" i="11" s="1"/>
  <c r="AN361" i="11"/>
  <c r="AL361" i="11"/>
  <c r="AJ361" i="11"/>
  <c r="L361" i="11"/>
  <c r="N361" i="11" s="1"/>
  <c r="J361" i="11"/>
  <c r="H361" i="11"/>
  <c r="D361" i="11"/>
  <c r="D409" i="11" s="1"/>
  <c r="D457" i="11" s="1"/>
  <c r="D505" i="11" s="1"/>
  <c r="D553" i="11" s="1"/>
  <c r="D601" i="11" s="1"/>
  <c r="A361" i="11"/>
  <c r="A409" i="11" s="1"/>
  <c r="A457" i="11" s="1"/>
  <c r="A505" i="11" s="1"/>
  <c r="A553" i="11" s="1"/>
  <c r="A601" i="11" s="1"/>
  <c r="N360" i="11"/>
  <c r="D360" i="11"/>
  <c r="C360" i="11"/>
  <c r="C408" i="11" s="1"/>
  <c r="B408" i="11"/>
  <c r="B456" i="11" s="1"/>
  <c r="B504" i="11" s="1"/>
  <c r="B552" i="11" s="1"/>
  <c r="B600" i="11" s="1"/>
  <c r="A360" i="11"/>
  <c r="A408" i="11" s="1"/>
  <c r="A456" i="11" s="1"/>
  <c r="A504" i="11" s="1"/>
  <c r="A552" i="11" s="1"/>
  <c r="A600" i="11" s="1"/>
  <c r="F359" i="11"/>
  <c r="F407" i="11" s="1"/>
  <c r="F455" i="11" s="1"/>
  <c r="F503" i="11" s="1"/>
  <c r="F551" i="11" s="1"/>
  <c r="F599" i="11" s="1"/>
  <c r="N353" i="11"/>
  <c r="N352" i="11"/>
  <c r="B352" i="11"/>
  <c r="O351" i="11"/>
  <c r="N350" i="11"/>
  <c r="C349" i="11"/>
  <c r="O349" i="11" s="1"/>
  <c r="Q349" i="11" s="1"/>
  <c r="B349" i="11"/>
  <c r="B397" i="11" s="1"/>
  <c r="B445" i="11" s="1"/>
  <c r="B493" i="11" s="1"/>
  <c r="B541" i="11" s="1"/>
  <c r="B589" i="11" s="1"/>
  <c r="B637" i="11" s="1"/>
  <c r="O348" i="11"/>
  <c r="Q348" i="11" s="1"/>
  <c r="N348" i="11"/>
  <c r="N346" i="11"/>
  <c r="C346" i="11"/>
  <c r="B346" i="11"/>
  <c r="B394" i="11" s="1"/>
  <c r="B442" i="11" s="1"/>
  <c r="B490" i="11" s="1"/>
  <c r="B538" i="11" s="1"/>
  <c r="B586" i="11" s="1"/>
  <c r="B634" i="11" s="1"/>
  <c r="O345" i="11"/>
  <c r="Q345" i="11" s="1"/>
  <c r="N345" i="11"/>
  <c r="O344" i="11"/>
  <c r="N344" i="11"/>
  <c r="O343" i="11"/>
  <c r="Q343" i="11"/>
  <c r="O342" i="11"/>
  <c r="N341" i="11"/>
  <c r="N340" i="11"/>
  <c r="C340" i="11"/>
  <c r="B340" i="11"/>
  <c r="O339" i="11"/>
  <c r="N339" i="11"/>
  <c r="N338" i="11"/>
  <c r="N336" i="11"/>
  <c r="C336" i="11"/>
  <c r="O335" i="11"/>
  <c r="N335" i="11"/>
  <c r="N334" i="11"/>
  <c r="N333" i="11"/>
  <c r="O332" i="11"/>
  <c r="F287" i="11" s="1"/>
  <c r="C332" i="11"/>
  <c r="B332" i="11"/>
  <c r="N331" i="11"/>
  <c r="N330" i="11"/>
  <c r="B330" i="11"/>
  <c r="B378" i="11" s="1"/>
  <c r="B426" i="11" s="1"/>
  <c r="B474" i="11" s="1"/>
  <c r="B522" i="11" s="1"/>
  <c r="B570" i="11" s="1"/>
  <c r="B618" i="11" s="1"/>
  <c r="N329" i="11"/>
  <c r="C329" i="11"/>
  <c r="C377" i="11" s="1"/>
  <c r="O377" i="11" s="1"/>
  <c r="Q377" i="11" s="1"/>
  <c r="B329" i="11"/>
  <c r="B377" i="11" s="1"/>
  <c r="B425" i="11" s="1"/>
  <c r="B473" i="11" s="1"/>
  <c r="B521" i="11" s="1"/>
  <c r="B569" i="11" s="1"/>
  <c r="B617" i="11" s="1"/>
  <c r="O328" i="11"/>
  <c r="N327" i="11"/>
  <c r="B327" i="11"/>
  <c r="B375" i="11" s="1"/>
  <c r="B423" i="11" s="1"/>
  <c r="B471" i="11" s="1"/>
  <c r="B519" i="11" s="1"/>
  <c r="B567" i="11" s="1"/>
  <c r="B615" i="11" s="1"/>
  <c r="O326" i="11"/>
  <c r="N325" i="11"/>
  <c r="N323" i="11"/>
  <c r="C323" i="11"/>
  <c r="B323" i="11"/>
  <c r="B324" i="11" s="1"/>
  <c r="B372" i="11" s="1"/>
  <c r="B420" i="11" s="1"/>
  <c r="O322" i="11"/>
  <c r="N321" i="11"/>
  <c r="B321" i="11"/>
  <c r="B369" i="11"/>
  <c r="B417" i="11" s="1"/>
  <c r="B465" i="11" s="1"/>
  <c r="B513" i="11" s="1"/>
  <c r="B561" i="11" s="1"/>
  <c r="B609" i="11" s="1"/>
  <c r="C320" i="11"/>
  <c r="O320" i="11" s="1"/>
  <c r="Q320" i="11" s="1"/>
  <c r="O319" i="11"/>
  <c r="N319" i="11"/>
  <c r="N317" i="11"/>
  <c r="N315" i="11"/>
  <c r="N313" i="11"/>
  <c r="C313" i="11"/>
  <c r="B313" i="11"/>
  <c r="B314" i="11" s="1"/>
  <c r="O312" i="11"/>
  <c r="Q312" i="11" s="1"/>
  <c r="N312" i="11"/>
  <c r="E295" i="11"/>
  <c r="E294" i="11"/>
  <c r="R34" i="9"/>
  <c r="AG192" i="8"/>
  <c r="AE192" i="8"/>
  <c r="AD192" i="8"/>
  <c r="AC192" i="8"/>
  <c r="P187" i="8"/>
  <c r="P169" i="8" s="1"/>
  <c r="P151" i="8" s="1"/>
  <c r="P133" i="8" s="1"/>
  <c r="P115" i="8" s="1"/>
  <c r="P97" i="8" s="1"/>
  <c r="P79" i="8" s="1"/>
  <c r="P61" i="8" s="1"/>
  <c r="P43" i="8" s="1"/>
  <c r="A187" i="8"/>
  <c r="AE174" i="8"/>
  <c r="AD174" i="8"/>
  <c r="A169" i="8"/>
  <c r="AF156" i="8"/>
  <c r="AE156" i="8"/>
  <c r="A151" i="8"/>
  <c r="AG138" i="8"/>
  <c r="AF138" i="8"/>
  <c r="AE138" i="8"/>
  <c r="AC138" i="8"/>
  <c r="A133" i="8"/>
  <c r="AG120" i="8"/>
  <c r="AF120" i="8"/>
  <c r="AE120" i="8"/>
  <c r="AC120" i="8"/>
  <c r="A115" i="8"/>
  <c r="AG102" i="8"/>
  <c r="AF102" i="8"/>
  <c r="AE102" i="8"/>
  <c r="AC102" i="8"/>
  <c r="A97" i="8"/>
  <c r="AG84" i="8"/>
  <c r="AF84" i="8"/>
  <c r="AE84" i="8"/>
  <c r="AD84" i="8"/>
  <c r="AC84" i="8"/>
  <c r="A79" i="8"/>
  <c r="AG66" i="8"/>
  <c r="AC66" i="8"/>
  <c r="A61" i="8"/>
  <c r="AG48" i="8"/>
  <c r="AF48" i="8"/>
  <c r="AC48" i="8"/>
  <c r="C43" i="8"/>
  <c r="C61" i="8" s="1"/>
  <c r="C79" i="8" s="1"/>
  <c r="C97" i="8" s="1"/>
  <c r="C115" i="8" s="1"/>
  <c r="C133" i="8" s="1"/>
  <c r="C151" i="8" s="1"/>
  <c r="C169" i="8" s="1"/>
  <c r="C187" i="8" s="1"/>
  <c r="A43" i="8"/>
  <c r="AG30" i="8"/>
  <c r="AF30" i="8"/>
  <c r="AE30" i="8"/>
  <c r="AC30" i="8"/>
  <c r="A25" i="8"/>
  <c r="R600" i="7"/>
  <c r="AF584" i="7"/>
  <c r="AB584" i="7"/>
  <c r="P579" i="7"/>
  <c r="P560" i="7" s="1"/>
  <c r="P541" i="7" s="1"/>
  <c r="P522" i="7" s="1"/>
  <c r="P503" i="7" s="1"/>
  <c r="P484" i="7" s="1"/>
  <c r="P465" i="7" s="1"/>
  <c r="P446" i="7" s="1"/>
  <c r="P427" i="7" s="1"/>
  <c r="P408" i="7" s="1"/>
  <c r="P389" i="7" s="1"/>
  <c r="P370" i="7" s="1"/>
  <c r="P351" i="7" s="1"/>
  <c r="P332" i="7" s="1"/>
  <c r="P313" i="7" s="1"/>
  <c r="P294" i="7" s="1"/>
  <c r="P275" i="7" s="1"/>
  <c r="P256" i="7" s="1"/>
  <c r="P237" i="7" s="1"/>
  <c r="P218" i="7" s="1"/>
  <c r="P199" i="7" s="1"/>
  <c r="P180" i="7" s="1"/>
  <c r="P161" i="7" s="1"/>
  <c r="P142" i="7" s="1"/>
  <c r="P123" i="7" s="1"/>
  <c r="P104" i="7" s="1"/>
  <c r="P85" i="7" s="1"/>
  <c r="P66" i="7" s="1"/>
  <c r="P47" i="7" s="1"/>
  <c r="A579" i="7"/>
  <c r="AG565" i="7"/>
  <c r="AF565" i="7"/>
  <c r="AE565" i="7"/>
  <c r="AC565" i="7"/>
  <c r="AB565" i="7"/>
  <c r="R561" i="7"/>
  <c r="A560" i="7"/>
  <c r="AD546" i="7"/>
  <c r="AB546" i="7"/>
  <c r="A541" i="7"/>
  <c r="AG527" i="7"/>
  <c r="AF527" i="7"/>
  <c r="AE527" i="7"/>
  <c r="AD527" i="7"/>
  <c r="AC527" i="7"/>
  <c r="AB527" i="7"/>
  <c r="A522" i="7"/>
  <c r="AF508" i="7"/>
  <c r="AE508" i="7"/>
  <c r="AB508" i="7"/>
  <c r="A503" i="7"/>
  <c r="AF489" i="7"/>
  <c r="AE489" i="7"/>
  <c r="AD489" i="7"/>
  <c r="AB489" i="7"/>
  <c r="R485" i="7"/>
  <c r="A484" i="7"/>
  <c r="AG470" i="7"/>
  <c r="AF470" i="7"/>
  <c r="AE470" i="7"/>
  <c r="AD470" i="7"/>
  <c r="AC470" i="7"/>
  <c r="AB470" i="7"/>
  <c r="A465" i="7"/>
  <c r="AF451" i="7"/>
  <c r="AE451" i="7"/>
  <c r="AB451" i="7"/>
  <c r="A446" i="7"/>
  <c r="AI440" i="7"/>
  <c r="AI441" i="7" s="1"/>
  <c r="AI442" i="7" s="1"/>
  <c r="AI443" i="7" s="1"/>
  <c r="AG432" i="7"/>
  <c r="AF432" i="7"/>
  <c r="AD432" i="7"/>
  <c r="AC432" i="7"/>
  <c r="AB432" i="7"/>
  <c r="A427" i="7"/>
  <c r="AG413" i="7"/>
  <c r="AF413" i="7"/>
  <c r="AE413" i="7"/>
  <c r="AC413" i="7"/>
  <c r="AB413" i="7"/>
  <c r="R409" i="7"/>
  <c r="A408" i="7"/>
  <c r="AF394" i="7"/>
  <c r="AE394" i="7"/>
  <c r="AD394" i="7"/>
  <c r="AB394" i="7"/>
  <c r="A389" i="7"/>
  <c r="AF375" i="7"/>
  <c r="AE375" i="7"/>
  <c r="AD375" i="7"/>
  <c r="AB375" i="7"/>
  <c r="A370" i="7"/>
  <c r="AI364" i="7"/>
  <c r="AI365" i="7" s="1"/>
  <c r="AI366" i="7" s="1"/>
  <c r="AI367" i="7" s="1"/>
  <c r="AF356" i="7"/>
  <c r="AE356" i="7"/>
  <c r="AC356" i="7"/>
  <c r="AB356" i="7"/>
  <c r="A351" i="7"/>
  <c r="AG337" i="7"/>
  <c r="AF337" i="7"/>
  <c r="AE337" i="7"/>
  <c r="AD337" i="7"/>
  <c r="AC337" i="7"/>
  <c r="AB337" i="7"/>
  <c r="A332" i="7"/>
  <c r="AG318" i="7"/>
  <c r="AF318" i="7"/>
  <c r="AE318" i="7"/>
  <c r="AD318" i="7"/>
  <c r="AC318" i="7"/>
  <c r="AB318" i="7"/>
  <c r="A313" i="7"/>
  <c r="AF299" i="7"/>
  <c r="AE299" i="7"/>
  <c r="AD299" i="7"/>
  <c r="AB299" i="7"/>
  <c r="A294" i="7"/>
  <c r="AD282" i="7"/>
  <c r="AF282" i="7" s="1"/>
  <c r="AG282" i="7" s="1"/>
  <c r="R281" i="7"/>
  <c r="AG280" i="7"/>
  <c r="AF280" i="7"/>
  <c r="AE280" i="7"/>
  <c r="AD280" i="7"/>
  <c r="AC280" i="7"/>
  <c r="AB280" i="7"/>
  <c r="A275" i="7"/>
  <c r="AG261" i="7"/>
  <c r="AE261" i="7"/>
  <c r="AC261" i="7"/>
  <c r="AB261" i="7"/>
  <c r="A256" i="7"/>
  <c r="AF242" i="7"/>
  <c r="AE242" i="7"/>
  <c r="AD242" i="7"/>
  <c r="AB242" i="7"/>
  <c r="A237" i="7"/>
  <c r="AF223" i="7"/>
  <c r="AD223" i="7"/>
  <c r="AC223" i="7"/>
  <c r="AB223" i="7"/>
  <c r="A218" i="7"/>
  <c r="AG204" i="7"/>
  <c r="AE204" i="7"/>
  <c r="AD204" i="7"/>
  <c r="AC204" i="7"/>
  <c r="AB204" i="7"/>
  <c r="A199" i="7"/>
  <c r="AG185" i="7"/>
  <c r="AF185" i="7"/>
  <c r="AE185" i="7"/>
  <c r="AD185" i="7"/>
  <c r="AC185" i="7"/>
  <c r="AB185" i="7"/>
  <c r="A180" i="7"/>
  <c r="AD167" i="7"/>
  <c r="AG166" i="7"/>
  <c r="AF166" i="7"/>
  <c r="AE166" i="7"/>
  <c r="AC166" i="7"/>
  <c r="AB166" i="7"/>
  <c r="A161" i="7"/>
  <c r="AG147" i="7"/>
  <c r="AF147" i="7"/>
  <c r="AC147" i="7"/>
  <c r="AB147" i="7"/>
  <c r="A142" i="7"/>
  <c r="AG128" i="7"/>
  <c r="AF128" i="7"/>
  <c r="AE128" i="7"/>
  <c r="AC128" i="7"/>
  <c r="AB128" i="7"/>
  <c r="A123" i="7"/>
  <c r="AG109" i="7"/>
  <c r="AF109" i="7"/>
  <c r="AE109" i="7"/>
  <c r="AD109" i="7"/>
  <c r="AC109" i="7"/>
  <c r="AB109" i="7"/>
  <c r="A104" i="7"/>
  <c r="AF90" i="7"/>
  <c r="AE90" i="7"/>
  <c r="AB90" i="7"/>
  <c r="A85" i="7"/>
  <c r="AG71" i="7"/>
  <c r="AF71" i="7"/>
  <c r="AE71" i="7"/>
  <c r="AC71" i="7"/>
  <c r="AB71" i="7"/>
  <c r="C66" i="7"/>
  <c r="C85" i="7" s="1"/>
  <c r="C104" i="7" s="1"/>
  <c r="C123" i="7" s="1"/>
  <c r="C142" i="7" s="1"/>
  <c r="C161" i="7" s="1"/>
  <c r="C180" i="7" s="1"/>
  <c r="C199" i="7" s="1"/>
  <c r="C218" i="7" s="1"/>
  <c r="C237" i="7" s="1"/>
  <c r="C256" i="7" s="1"/>
  <c r="C275" i="7" s="1"/>
  <c r="C294" i="7" s="1"/>
  <c r="C313" i="7" s="1"/>
  <c r="C332" i="7" s="1"/>
  <c r="C351" i="7" s="1"/>
  <c r="C370" i="7" s="1"/>
  <c r="C389" i="7" s="1"/>
  <c r="C408" i="7" s="1"/>
  <c r="C427" i="7" s="1"/>
  <c r="C446" i="7" s="1"/>
  <c r="C465" i="7" s="1"/>
  <c r="C484" i="7" s="1"/>
  <c r="C503" i="7" s="1"/>
  <c r="C522" i="7" s="1"/>
  <c r="C541" i="7" s="1"/>
  <c r="C560" i="7" s="1"/>
  <c r="C579" i="7" s="1"/>
  <c r="A66" i="7"/>
  <c r="AG52" i="7"/>
  <c r="AF52" i="7"/>
  <c r="AD52" i="7"/>
  <c r="AC52" i="7"/>
  <c r="AB52" i="7"/>
  <c r="A47" i="7"/>
  <c r="AG33" i="7"/>
  <c r="AF33" i="7"/>
  <c r="AE33" i="7"/>
  <c r="AC33" i="7"/>
  <c r="AB33" i="7"/>
  <c r="A28" i="7"/>
  <c r="R190" i="6"/>
  <c r="P172" i="6"/>
  <c r="P156" i="6" s="1"/>
  <c r="P140" i="6" s="1"/>
  <c r="P124" i="6" s="1"/>
  <c r="P108" i="6" s="1"/>
  <c r="P92" i="6" s="1"/>
  <c r="P76" i="6" s="1"/>
  <c r="P60" i="6" s="1"/>
  <c r="P44" i="6" s="1"/>
  <c r="A172" i="6"/>
  <c r="A156" i="6"/>
  <c r="A140" i="6"/>
  <c r="A124" i="6"/>
  <c r="A108" i="6"/>
  <c r="A92" i="6"/>
  <c r="A76" i="6"/>
  <c r="A60" i="6"/>
  <c r="C44" i="6"/>
  <c r="C60" i="6" s="1"/>
  <c r="C76" i="6" s="1"/>
  <c r="C92" i="6" s="1"/>
  <c r="C108" i="6" s="1"/>
  <c r="C124" i="6" s="1"/>
  <c r="C140" i="6" s="1"/>
  <c r="C156" i="6" s="1"/>
  <c r="C172" i="6" s="1"/>
  <c r="A44" i="6"/>
  <c r="A28" i="6"/>
  <c r="R173" i="5"/>
  <c r="P156" i="5"/>
  <c r="P141" i="5"/>
  <c r="P126" i="5" s="1"/>
  <c r="P111" i="5" s="1"/>
  <c r="P96" i="5" s="1"/>
  <c r="P81" i="5" s="1"/>
  <c r="P66" i="5" s="1"/>
  <c r="P51" i="5" s="1"/>
  <c r="P36" i="5" s="1"/>
  <c r="A156" i="5"/>
  <c r="A141" i="5"/>
  <c r="A126" i="5"/>
  <c r="A111" i="5"/>
  <c r="A96" i="5"/>
  <c r="A81" i="5"/>
  <c r="A66" i="5"/>
  <c r="A51" i="5"/>
  <c r="C36" i="5"/>
  <c r="C51" i="5" s="1"/>
  <c r="C66" i="5" s="1"/>
  <c r="C81" i="5" s="1"/>
  <c r="C96" i="5" s="1"/>
  <c r="C111" i="5" s="1"/>
  <c r="C126" i="5" s="1"/>
  <c r="C141" i="5" s="1"/>
  <c r="C156" i="5" s="1"/>
  <c r="A36" i="5"/>
  <c r="A21" i="5"/>
  <c r="R107" i="4"/>
  <c r="R46" i="4"/>
  <c r="B2" i="4"/>
  <c r="R63" i="3"/>
  <c r="Q332" i="11"/>
  <c r="B315" i="11"/>
  <c r="B363" i="11" s="1"/>
  <c r="B411" i="11" s="1"/>
  <c r="B459" i="11" s="1"/>
  <c r="B507" i="11" s="1"/>
  <c r="B555" i="11" s="1"/>
  <c r="B603" i="11" s="1"/>
  <c r="C456" i="11"/>
  <c r="C540" i="11"/>
  <c r="C588" i="11" s="1"/>
  <c r="C636" i="11" s="1"/>
  <c r="B468" i="11"/>
  <c r="B516" i="11" s="1"/>
  <c r="B564" i="11" s="1"/>
  <c r="B612" i="11" s="1"/>
  <c r="D470" i="11"/>
  <c r="D518" i="11" s="1"/>
  <c r="D566" i="11" s="1"/>
  <c r="D614" i="11" s="1"/>
  <c r="C324" i="11"/>
  <c r="O324" i="11" s="1"/>
  <c r="C371" i="11"/>
  <c r="C419" i="11" s="1"/>
  <c r="O323" i="11"/>
  <c r="C368" i="11"/>
  <c r="C321" i="11"/>
  <c r="C369" i="11" s="1"/>
  <c r="C487" i="11"/>
  <c r="O487" i="11" s="1"/>
  <c r="Q487" i="11" s="1"/>
  <c r="AL445" i="11"/>
  <c r="AL439" i="11"/>
  <c r="AL421" i="11"/>
  <c r="C534" i="11"/>
  <c r="C582" i="11" s="1"/>
  <c r="X415" i="11"/>
  <c r="AN442" i="11"/>
  <c r="X541" i="11"/>
  <c r="O391" i="11"/>
  <c r="Q391" i="11" s="1"/>
  <c r="H446" i="11"/>
  <c r="H442" i="11"/>
  <c r="E301" i="11"/>
  <c r="B361" i="11"/>
  <c r="B409" i="11" s="1"/>
  <c r="B457" i="11" s="1"/>
  <c r="B505" i="11" s="1"/>
  <c r="B553" i="11" s="1"/>
  <c r="B601" i="11" s="1"/>
  <c r="B371" i="11"/>
  <c r="B419" i="11" s="1"/>
  <c r="B467" i="11" s="1"/>
  <c r="B515" i="11" s="1"/>
  <c r="B563" i="11" s="1"/>
  <c r="B611" i="11" s="1"/>
  <c r="AN446" i="11"/>
  <c r="X512" i="11"/>
  <c r="H416" i="11"/>
  <c r="J446" i="11"/>
  <c r="X514" i="11"/>
  <c r="N514" i="11"/>
  <c r="X539" i="11"/>
  <c r="X505" i="11"/>
  <c r="X511" i="11"/>
  <c r="X519" i="11"/>
  <c r="X542" i="11"/>
  <c r="S314" i="7"/>
  <c r="X624" i="11"/>
  <c r="Z616" i="11"/>
  <c r="X594" i="11"/>
  <c r="G578" i="11"/>
  <c r="N578" i="11" s="1"/>
  <c r="G570" i="11"/>
  <c r="X570" i="11" s="1"/>
  <c r="Z558" i="11"/>
  <c r="Z634" i="11"/>
  <c r="X623" i="11"/>
  <c r="X614" i="11"/>
  <c r="Z588" i="11"/>
  <c r="G576" i="11"/>
  <c r="X576" i="11" s="1"/>
  <c r="Z564" i="11"/>
  <c r="Z540" i="11"/>
  <c r="Z492" i="11"/>
  <c r="Z490" i="11"/>
  <c r="X636" i="11"/>
  <c r="X626" i="11"/>
  <c r="X611" i="11"/>
  <c r="G638" i="11"/>
  <c r="N638" i="11" s="1"/>
  <c r="G629" i="11"/>
  <c r="X620" i="11"/>
  <c r="Z615" i="11"/>
  <c r="G606" i="11"/>
  <c r="N606" i="11" s="1"/>
  <c r="G585" i="11"/>
  <c r="N585" i="11" s="1"/>
  <c r="N648" i="11"/>
  <c r="G641" i="11"/>
  <c r="X641" i="11" s="1"/>
  <c r="X628" i="11"/>
  <c r="X617" i="11"/>
  <c r="Z605" i="11"/>
  <c r="Z592" i="11"/>
  <c r="G580" i="11"/>
  <c r="X580" i="11" s="1"/>
  <c r="Z576" i="11"/>
  <c r="Z560" i="11"/>
  <c r="X546" i="11"/>
  <c r="Z534" i="11"/>
  <c r="Z633" i="11"/>
  <c r="X630" i="11"/>
  <c r="G604" i="11"/>
  <c r="X604" i="11" s="1"/>
  <c r="X595" i="11"/>
  <c r="G583" i="11"/>
  <c r="N583" i="11" s="1"/>
  <c r="Z579" i="11"/>
  <c r="Z563" i="11"/>
  <c r="Z545" i="11"/>
  <c r="G533" i="11"/>
  <c r="X533" i="11" s="1"/>
  <c r="Z607" i="11"/>
  <c r="G603" i="11"/>
  <c r="X603" i="11" s="1"/>
  <c r="G582" i="11"/>
  <c r="X582" i="11" s="1"/>
  <c r="Z562" i="11"/>
  <c r="X550" i="11"/>
  <c r="Z525" i="11"/>
  <c r="Z489" i="11"/>
  <c r="G488" i="11"/>
  <c r="N488" i="11" s="1"/>
  <c r="Z485" i="11"/>
  <c r="Z473" i="11"/>
  <c r="AN457" i="11"/>
  <c r="X441" i="11"/>
  <c r="G430" i="11"/>
  <c r="N430" i="11" s="1"/>
  <c r="G425" i="11"/>
  <c r="Z638" i="11"/>
  <c r="G615" i="11"/>
  <c r="N615" i="11" s="1"/>
  <c r="G602" i="11"/>
  <c r="N602" i="11" s="1"/>
  <c r="Z565" i="11"/>
  <c r="G544" i="11"/>
  <c r="X544" i="11" s="1"/>
  <c r="G581" i="11"/>
  <c r="X581" i="11" s="1"/>
  <c r="G565" i="11"/>
  <c r="N565" i="11" s="1"/>
  <c r="X554" i="11"/>
  <c r="X548" i="11"/>
  <c r="Z518" i="11"/>
  <c r="G516" i="11"/>
  <c r="N516" i="11" s="1"/>
  <c r="G513" i="11"/>
  <c r="N513" i="11" s="1"/>
  <c r="X500" i="11"/>
  <c r="N494" i="11"/>
  <c r="Z481" i="11"/>
  <c r="X471" i="11"/>
  <c r="Z467" i="11"/>
  <c r="G461" i="11"/>
  <c r="AJ456" i="11"/>
  <c r="X452" i="11"/>
  <c r="Z448" i="11"/>
  <c r="G428" i="11"/>
  <c r="X428" i="11" s="1"/>
  <c r="Z422" i="11"/>
  <c r="X612" i="11"/>
  <c r="G571" i="11"/>
  <c r="N571" i="11" s="1"/>
  <c r="X553" i="11"/>
  <c r="X547" i="11"/>
  <c r="X499" i="11"/>
  <c r="X493" i="11"/>
  <c r="Z486" i="11"/>
  <c r="Z476" i="11"/>
  <c r="G466" i="11"/>
  <c r="N466" i="11" s="1"/>
  <c r="Z458" i="11"/>
  <c r="Z456" i="11"/>
  <c r="Z444" i="11"/>
  <c r="G621" i="11"/>
  <c r="G574" i="11"/>
  <c r="X574" i="11" s="1"/>
  <c r="Z570" i="11"/>
  <c r="G558" i="11"/>
  <c r="X558" i="11" s="1"/>
  <c r="X501" i="11"/>
  <c r="X498" i="11"/>
  <c r="Z488" i="11"/>
  <c r="G483" i="11"/>
  <c r="X483" i="11" s="1"/>
  <c r="G475" i="11"/>
  <c r="N475" i="11" s="1"/>
  <c r="G473" i="11"/>
  <c r="N473" i="11" s="1"/>
  <c r="Z465" i="11"/>
  <c r="X450" i="11"/>
  <c r="X440" i="11"/>
  <c r="Z430" i="11"/>
  <c r="Z425" i="11"/>
  <c r="X411" i="11"/>
  <c r="H405" i="11"/>
  <c r="Z399" i="11"/>
  <c r="Z631" i="11"/>
  <c r="G600" i="11"/>
  <c r="N600" i="11" s="1"/>
  <c r="X598" i="11"/>
  <c r="G587" i="11"/>
  <c r="X587" i="11" s="1"/>
  <c r="G561" i="11"/>
  <c r="N561" i="11" s="1"/>
  <c r="Z557" i="11"/>
  <c r="G532" i="11"/>
  <c r="X532" i="11" s="1"/>
  <c r="G518" i="11"/>
  <c r="N518" i="11" s="1"/>
  <c r="Z497" i="11"/>
  <c r="G496" i="11"/>
  <c r="X496" i="11" s="1"/>
  <c r="Z482" i="11"/>
  <c r="G478" i="11"/>
  <c r="N478" i="11" s="1"/>
  <c r="X474" i="11"/>
  <c r="Z468" i="11"/>
  <c r="G464" i="11"/>
  <c r="X464" i="11" s="1"/>
  <c r="Z449" i="11"/>
  <c r="Z433" i="11"/>
  <c r="Z423" i="11"/>
  <c r="G417" i="11"/>
  <c r="Z586" i="11"/>
  <c r="G573" i="11"/>
  <c r="X573" i="11" s="1"/>
  <c r="Z569" i="11"/>
  <c r="Z531" i="11"/>
  <c r="G529" i="11"/>
  <c r="X529" i="11" s="1"/>
  <c r="G521" i="11"/>
  <c r="N521" i="11" s="1"/>
  <c r="X495" i="11"/>
  <c r="Z477" i="11"/>
  <c r="G467" i="11"/>
  <c r="X467" i="11" s="1"/>
  <c r="G448" i="11"/>
  <c r="N448" i="11" s="1"/>
  <c r="N440" i="11"/>
  <c r="Z436" i="11"/>
  <c r="G422" i="11"/>
  <c r="X422" i="11" s="1"/>
  <c r="Z414" i="11"/>
  <c r="Z585" i="11"/>
  <c r="Z575" i="11"/>
  <c r="Z559" i="11"/>
  <c r="Z544" i="11"/>
  <c r="Z523" i="11"/>
  <c r="Z516" i="11"/>
  <c r="Z480" i="11"/>
  <c r="G476" i="11"/>
  <c r="N476" i="11" s="1"/>
  <c r="Z466" i="11"/>
  <c r="G458" i="11"/>
  <c r="G456" i="11"/>
  <c r="N456" i="11" s="1"/>
  <c r="X454" i="11"/>
  <c r="Z431" i="11"/>
  <c r="G427" i="11"/>
  <c r="N427" i="11" s="1"/>
  <c r="G420" i="11"/>
  <c r="G492" i="11"/>
  <c r="N492" i="11" s="1"/>
  <c r="Z427" i="11"/>
  <c r="G397" i="11"/>
  <c r="X390" i="11"/>
  <c r="X387" i="11"/>
  <c r="X380" i="11"/>
  <c r="G375" i="11"/>
  <c r="N375" i="11" s="1"/>
  <c r="G373" i="11"/>
  <c r="X373" i="11" s="1"/>
  <c r="Z363" i="11"/>
  <c r="X361" i="11"/>
  <c r="X334" i="11"/>
  <c r="X404" i="11"/>
  <c r="X396" i="11"/>
  <c r="X374" i="11"/>
  <c r="X372" i="11"/>
  <c r="N370" i="11"/>
  <c r="X344" i="11"/>
  <c r="X336" i="11"/>
  <c r="X319" i="11"/>
  <c r="A225" i="11"/>
  <c r="I669" i="11" s="1"/>
  <c r="D49" i="11"/>
  <c r="X487" i="11"/>
  <c r="N396" i="11"/>
  <c r="Z391" i="11"/>
  <c r="N390" i="11"/>
  <c r="X383" i="11"/>
  <c r="X339" i="11"/>
  <c r="A268" i="11"/>
  <c r="A241" i="11"/>
  <c r="K667" i="11" s="1"/>
  <c r="G472" i="11"/>
  <c r="X472" i="11" s="1"/>
  <c r="AK457" i="11"/>
  <c r="Z437" i="11"/>
  <c r="AN405" i="11"/>
  <c r="Z395" i="11"/>
  <c r="Z385" i="11"/>
  <c r="G378" i="11"/>
  <c r="N378" i="11" s="1"/>
  <c r="Z375" i="11"/>
  <c r="G368" i="11"/>
  <c r="N368" i="11" s="1"/>
  <c r="N366" i="11"/>
  <c r="X364" i="11"/>
  <c r="X347" i="11"/>
  <c r="X343" i="11"/>
  <c r="X338" i="11"/>
  <c r="X330" i="11"/>
  <c r="G470" i="11"/>
  <c r="N470" i="11" s="1"/>
  <c r="AK456" i="11"/>
  <c r="G414" i="11"/>
  <c r="N414" i="11" s="1"/>
  <c r="AJ405" i="11"/>
  <c r="Z397" i="11"/>
  <c r="X385" i="11"/>
  <c r="N383" i="11"/>
  <c r="X377" i="11"/>
  <c r="X371" i="11"/>
  <c r="Z367" i="11"/>
  <c r="G363" i="11"/>
  <c r="N363" i="11" s="1"/>
  <c r="X351" i="11"/>
  <c r="X332" i="11"/>
  <c r="X329" i="11"/>
  <c r="G482" i="11"/>
  <c r="X482" i="11" s="1"/>
  <c r="G468" i="11"/>
  <c r="X468" i="11" s="1"/>
  <c r="Z429" i="11"/>
  <c r="X405" i="11"/>
  <c r="X389" i="11"/>
  <c r="N381" i="11"/>
  <c r="X354" i="11"/>
  <c r="X352" i="11"/>
  <c r="X327" i="11"/>
  <c r="Z417" i="11"/>
  <c r="L405" i="11"/>
  <c r="G391" i="11"/>
  <c r="N377" i="11"/>
  <c r="N371" i="11"/>
  <c r="X346" i="11"/>
  <c r="X342" i="11"/>
  <c r="X341" i="11"/>
  <c r="X325" i="11"/>
  <c r="X323" i="11"/>
  <c r="X315" i="11"/>
  <c r="Z478" i="11"/>
  <c r="Z464" i="11"/>
  <c r="G399" i="11"/>
  <c r="X399" i="11" s="1"/>
  <c r="G395" i="11"/>
  <c r="N395" i="11" s="1"/>
  <c r="X392" i="11"/>
  <c r="Z378" i="11"/>
  <c r="X376" i="11"/>
  <c r="Z368" i="11"/>
  <c r="X350" i="11"/>
  <c r="X335" i="11"/>
  <c r="X324" i="11"/>
  <c r="X314" i="11"/>
  <c r="X313" i="11"/>
  <c r="X312" i="11"/>
  <c r="C47" i="11"/>
  <c r="B41" i="11"/>
  <c r="A267" i="11" s="1"/>
  <c r="F448" i="11"/>
  <c r="F496" i="11" s="1"/>
  <c r="F544" i="11" s="1"/>
  <c r="F592" i="11" s="1"/>
  <c r="F640" i="11" s="1"/>
  <c r="F353" i="11"/>
  <c r="F401" i="11" s="1"/>
  <c r="F449" i="11" s="1"/>
  <c r="F497" i="11" s="1"/>
  <c r="F545" i="11" s="1"/>
  <c r="F593" i="11" s="1"/>
  <c r="F641" i="11" s="1"/>
  <c r="A249" i="11"/>
  <c r="K668" i="11" s="1"/>
  <c r="F319" i="11"/>
  <c r="F367" i="11" s="1"/>
  <c r="F415" i="11" s="1"/>
  <c r="F463" i="11" s="1"/>
  <c r="F511" i="11" s="1"/>
  <c r="F559" i="11" s="1"/>
  <c r="F607" i="11" s="1"/>
  <c r="H337" i="11"/>
  <c r="N337" i="11" s="1"/>
  <c r="A218" i="11"/>
  <c r="H671" i="11" s="1"/>
  <c r="F320" i="11"/>
  <c r="F368" i="11" s="1"/>
  <c r="F416" i="11" s="1"/>
  <c r="F464" i="11" s="1"/>
  <c r="F512" i="11" s="1"/>
  <c r="F560" i="11" s="1"/>
  <c r="F608" i="11" s="1"/>
  <c r="F350" i="11"/>
  <c r="F398" i="11" s="1"/>
  <c r="F446" i="11" s="1"/>
  <c r="F494" i="11" s="1"/>
  <c r="F542" i="11" s="1"/>
  <c r="F590" i="11" s="1"/>
  <c r="F638" i="11" s="1"/>
  <c r="F315" i="11"/>
  <c r="F363" i="11" s="1"/>
  <c r="F411" i="11" s="1"/>
  <c r="F459" i="11" s="1"/>
  <c r="F507" i="11" s="1"/>
  <c r="F555" i="11" s="1"/>
  <c r="F603" i="11" s="1"/>
  <c r="F317" i="11"/>
  <c r="F321" i="11" s="1"/>
  <c r="F369" i="11" s="1"/>
  <c r="F417" i="11" s="1"/>
  <c r="F465" i="11" s="1"/>
  <c r="F513" i="11" s="1"/>
  <c r="F561" i="11" s="1"/>
  <c r="F609" i="11" s="1"/>
  <c r="F325" i="11"/>
  <c r="F373" i="11" s="1"/>
  <c r="F421" i="11" s="1"/>
  <c r="F469" i="11" s="1"/>
  <c r="F517" i="11" s="1"/>
  <c r="F565" i="11" s="1"/>
  <c r="F613" i="11" s="1"/>
  <c r="F346" i="11"/>
  <c r="F394" i="11" s="1"/>
  <c r="F442" i="11" s="1"/>
  <c r="F490" i="11" s="1"/>
  <c r="F538" i="11" s="1"/>
  <c r="F586" i="11" s="1"/>
  <c r="F634" i="11" s="1"/>
  <c r="F323" i="11"/>
  <c r="F371" i="11" s="1"/>
  <c r="F419" i="11" s="1"/>
  <c r="F467" i="11" s="1"/>
  <c r="F515" i="11" s="1"/>
  <c r="F563" i="11" s="1"/>
  <c r="F611" i="11" s="1"/>
  <c r="F327" i="11"/>
  <c r="F375" i="11" s="1"/>
  <c r="F423" i="11" s="1"/>
  <c r="F471" i="11" s="1"/>
  <c r="F519" i="11" s="1"/>
  <c r="F567" i="11" s="1"/>
  <c r="F615" i="11" s="1"/>
  <c r="F351" i="11"/>
  <c r="F399" i="11" s="1"/>
  <c r="F447" i="11" s="1"/>
  <c r="F495" i="11" s="1"/>
  <c r="F543" i="11" s="1"/>
  <c r="F591" i="11" s="1"/>
  <c r="F639" i="11" s="1"/>
  <c r="M585" i="7"/>
  <c r="F330" i="11"/>
  <c r="F378" i="11" s="1"/>
  <c r="F426" i="11" s="1"/>
  <c r="F474" i="11" s="1"/>
  <c r="F522" i="11" s="1"/>
  <c r="F570" i="11" s="1"/>
  <c r="F618" i="11" s="1"/>
  <c r="F343" i="11"/>
  <c r="F391" i="11"/>
  <c r="F439" i="11" s="1"/>
  <c r="F487" i="11" s="1"/>
  <c r="F535" i="11" s="1"/>
  <c r="F583" i="11" s="1"/>
  <c r="F631" i="11" s="1"/>
  <c r="F347" i="11"/>
  <c r="F395" i="11" s="1"/>
  <c r="F443" i="11" s="1"/>
  <c r="F491" i="11" s="1"/>
  <c r="F539" i="11" s="1"/>
  <c r="F587" i="11" s="1"/>
  <c r="F635" i="11" s="1"/>
  <c r="I668" i="11"/>
  <c r="I666" i="11"/>
  <c r="X456" i="11"/>
  <c r="N422" i="11"/>
  <c r="N467" i="11"/>
  <c r="X417" i="11"/>
  <c r="N417" i="11"/>
  <c r="X473" i="11"/>
  <c r="N621" i="11"/>
  <c r="X621" i="11"/>
  <c r="N544" i="11"/>
  <c r="N582" i="11"/>
  <c r="N533" i="11"/>
  <c r="X629" i="11"/>
  <c r="N629" i="11"/>
  <c r="F279" i="11"/>
  <c r="X363" i="11"/>
  <c r="X378" i="11"/>
  <c r="N373" i="11"/>
  <c r="X420" i="11"/>
  <c r="N420" i="11"/>
  <c r="C416" i="11"/>
  <c r="C464" i="11" s="1"/>
  <c r="C512" i="11" s="1"/>
  <c r="O368" i="11"/>
  <c r="Q368" i="11" s="1"/>
  <c r="X427" i="11"/>
  <c r="X518" i="11"/>
  <c r="N587" i="11"/>
  <c r="N483" i="11"/>
  <c r="X571" i="11"/>
  <c r="N641" i="11"/>
  <c r="X638" i="11"/>
  <c r="C535" i="11"/>
  <c r="O535" i="11" s="1"/>
  <c r="Q535" i="11" s="1"/>
  <c r="X513" i="11"/>
  <c r="X425" i="11"/>
  <c r="N425" i="11"/>
  <c r="N576" i="11"/>
  <c r="C504" i="11"/>
  <c r="C552" i="11" s="1"/>
  <c r="F332" i="11"/>
  <c r="F380" i="11" s="1"/>
  <c r="F428" i="11" s="1"/>
  <c r="F476" i="11" s="1"/>
  <c r="F524" i="11" s="1"/>
  <c r="F572" i="11" s="1"/>
  <c r="F620" i="11" s="1"/>
  <c r="F337" i="11"/>
  <c r="F385" i="11" s="1"/>
  <c r="F433" i="11" s="1"/>
  <c r="F481" i="11" s="1"/>
  <c r="F529" i="11" s="1"/>
  <c r="F577" i="11" s="1"/>
  <c r="F625" i="11" s="1"/>
  <c r="F365" i="11"/>
  <c r="F413" i="11" s="1"/>
  <c r="F461" i="11" s="1"/>
  <c r="F509" i="11" s="1"/>
  <c r="F557" i="11" s="1"/>
  <c r="F605" i="11" s="1"/>
  <c r="F338" i="11"/>
  <c r="F386" i="11" s="1"/>
  <c r="F434" i="11" s="1"/>
  <c r="F482" i="11" s="1"/>
  <c r="F530" i="11" s="1"/>
  <c r="F578" i="11" s="1"/>
  <c r="F626" i="11" s="1"/>
  <c r="F339" i="11"/>
  <c r="F387" i="11" s="1"/>
  <c r="F435" i="11" s="1"/>
  <c r="F483" i="11" s="1"/>
  <c r="F531" i="11" s="1"/>
  <c r="F579" i="11" s="1"/>
  <c r="F627" i="11" s="1"/>
  <c r="F336" i="11"/>
  <c r="F384" i="11" s="1"/>
  <c r="F432" i="11" s="1"/>
  <c r="F480" i="11" s="1"/>
  <c r="F528" i="11" s="1"/>
  <c r="F576" i="11" s="1"/>
  <c r="F624" i="11" s="1"/>
  <c r="X585" i="11"/>
  <c r="Q323" i="11"/>
  <c r="F280" i="11"/>
  <c r="X391" i="11"/>
  <c r="N391" i="11"/>
  <c r="N472" i="11"/>
  <c r="N581" i="11"/>
  <c r="N482" i="11"/>
  <c r="X368" i="11"/>
  <c r="N464" i="11"/>
  <c r="C523" i="11"/>
  <c r="C527" i="11"/>
  <c r="C575" i="11" s="1"/>
  <c r="C325" i="11"/>
  <c r="C373" i="11" s="1"/>
  <c r="C571" i="11"/>
  <c r="C619" i="11" s="1"/>
  <c r="E679" i="11"/>
  <c r="S51" i="5" l="1"/>
  <c r="T51" i="5" s="1"/>
  <c r="AL161" i="8"/>
  <c r="AL162" i="8" s="1"/>
  <c r="AL163" i="8" s="1"/>
  <c r="AL164" i="8" s="1"/>
  <c r="AL165" i="8" s="1"/>
  <c r="AL166" i="8" s="1"/>
  <c r="R319" i="7"/>
  <c r="R320" i="7" s="1"/>
  <c r="R428" i="7"/>
  <c r="R585" i="7"/>
  <c r="R586" i="7" s="1"/>
  <c r="R542" i="7"/>
  <c r="R390" i="7"/>
  <c r="AF49" i="8"/>
  <c r="AG49" i="8" s="1"/>
  <c r="S126" i="5"/>
  <c r="AC568" i="7"/>
  <c r="AD568" i="7" s="1"/>
  <c r="AF568" i="7" s="1"/>
  <c r="AG568" i="7" s="1"/>
  <c r="AE282" i="7"/>
  <c r="C417" i="11"/>
  <c r="C465" i="11" s="1"/>
  <c r="O369" i="11"/>
  <c r="Q369" i="11" s="1"/>
  <c r="O321" i="11"/>
  <c r="N558" i="11"/>
  <c r="N496" i="11"/>
  <c r="B362" i="11"/>
  <c r="B410" i="11" s="1"/>
  <c r="B458" i="11" s="1"/>
  <c r="B506" i="11" s="1"/>
  <c r="B554" i="11" s="1"/>
  <c r="B602" i="11" s="1"/>
  <c r="B316" i="11"/>
  <c r="B364" i="11" s="1"/>
  <c r="B412" i="11" s="1"/>
  <c r="B460" i="11" s="1"/>
  <c r="B508" i="11" s="1"/>
  <c r="B556" i="11" s="1"/>
  <c r="B604" i="11" s="1"/>
  <c r="E288" i="11"/>
  <c r="Q335" i="11"/>
  <c r="C422" i="11"/>
  <c r="C470" i="11" s="1"/>
  <c r="O374" i="11"/>
  <c r="Q374" i="11" s="1"/>
  <c r="AJ445" i="11"/>
  <c r="AJ447" i="11"/>
  <c r="AJ446" i="11"/>
  <c r="AJ443" i="11"/>
  <c r="AJ442" i="11"/>
  <c r="AJ439" i="11"/>
  <c r="AJ423" i="11"/>
  <c r="AJ416" i="11"/>
  <c r="C376" i="11"/>
  <c r="C330" i="11"/>
  <c r="D379" i="11"/>
  <c r="O331" i="11"/>
  <c r="D386" i="11"/>
  <c r="O338" i="11"/>
  <c r="C398" i="11"/>
  <c r="O350" i="11"/>
  <c r="Q350" i="11" s="1"/>
  <c r="C399" i="11"/>
  <c r="C447" i="11" s="1"/>
  <c r="C352" i="11"/>
  <c r="O352" i="11" s="1"/>
  <c r="K393" i="11"/>
  <c r="K392" i="11"/>
  <c r="K370" i="11"/>
  <c r="K361" i="11"/>
  <c r="L385" i="11"/>
  <c r="N385" i="11" s="1"/>
  <c r="L384" i="11"/>
  <c r="L409" i="11"/>
  <c r="L453" i="11"/>
  <c r="L441" i="11"/>
  <c r="L418" i="11"/>
  <c r="N418" i="11" s="1"/>
  <c r="L410" i="11"/>
  <c r="L471" i="11"/>
  <c r="L474" i="11"/>
  <c r="L459" i="11"/>
  <c r="L490" i="11"/>
  <c r="L469" i="11"/>
  <c r="AK543" i="11"/>
  <c r="AK541" i="11"/>
  <c r="AK538" i="11"/>
  <c r="AK536" i="11"/>
  <c r="AK522" i="11"/>
  <c r="AK519" i="11"/>
  <c r="AK514" i="11"/>
  <c r="AK511" i="11"/>
  <c r="AK507" i="11"/>
  <c r="AK505" i="11"/>
  <c r="AK549" i="11"/>
  <c r="T549" i="7"/>
  <c r="V549" i="7" s="1"/>
  <c r="T149" i="7"/>
  <c r="V149" i="7" s="1"/>
  <c r="T340" i="7"/>
  <c r="V340" i="7" s="1"/>
  <c r="T224" i="7"/>
  <c r="V224" i="7" s="1"/>
  <c r="T433" i="7"/>
  <c r="V433" i="7" s="1"/>
  <c r="T148" i="7"/>
  <c r="V148" i="7" s="1"/>
  <c r="AE339" i="7"/>
  <c r="AF339" i="7"/>
  <c r="AG339" i="7" s="1"/>
  <c r="C491" i="11"/>
  <c r="C539" i="11" s="1"/>
  <c r="X600" i="11"/>
  <c r="X565" i="11"/>
  <c r="C425" i="11"/>
  <c r="C397" i="11"/>
  <c r="O329" i="11"/>
  <c r="F283" i="11"/>
  <c r="F286" i="11" s="1"/>
  <c r="P28" i="7"/>
  <c r="V3" i="7" s="1"/>
  <c r="X615" i="11"/>
  <c r="K666" i="11"/>
  <c r="X521" i="11"/>
  <c r="F333" i="11"/>
  <c r="F381" i="11" s="1"/>
  <c r="F429" i="11" s="1"/>
  <c r="F477" i="11" s="1"/>
  <c r="F525" i="11" s="1"/>
  <c r="F573" i="11" s="1"/>
  <c r="F621" i="11" s="1"/>
  <c r="F342" i="11"/>
  <c r="F390" i="11" s="1"/>
  <c r="F438" i="11" s="1"/>
  <c r="F486" i="11" s="1"/>
  <c r="F534" i="11" s="1"/>
  <c r="F582" i="11" s="1"/>
  <c r="F630" i="11" s="1"/>
  <c r="N428" i="11"/>
  <c r="X561" i="11"/>
  <c r="B325" i="11"/>
  <c r="B373" i="11" s="1"/>
  <c r="B421" i="11" s="1"/>
  <c r="B469" i="11" s="1"/>
  <c r="B517" i="11" s="1"/>
  <c r="B565" i="11" s="1"/>
  <c r="B613" i="11" s="1"/>
  <c r="E283" i="11"/>
  <c r="Q328" i="11"/>
  <c r="E282" i="11"/>
  <c r="C333" i="11"/>
  <c r="C380" i="11"/>
  <c r="B341" i="11"/>
  <c r="B389" i="11" s="1"/>
  <c r="B437" i="11" s="1"/>
  <c r="B485" i="11" s="1"/>
  <c r="B533" i="11" s="1"/>
  <c r="B581" i="11" s="1"/>
  <c r="B629" i="11" s="1"/>
  <c r="B388" i="11"/>
  <c r="B436" i="11" s="1"/>
  <c r="B484" i="11" s="1"/>
  <c r="B532" i="11" s="1"/>
  <c r="B580" i="11" s="1"/>
  <c r="B628" i="11" s="1"/>
  <c r="Q342" i="11"/>
  <c r="E293" i="11"/>
  <c r="B400" i="11"/>
  <c r="B448" i="11" s="1"/>
  <c r="B496" i="11" s="1"/>
  <c r="B544" i="11" s="1"/>
  <c r="B592" i="11" s="1"/>
  <c r="B640" i="11" s="1"/>
  <c r="B353" i="11"/>
  <c r="B401" i="11" s="1"/>
  <c r="B449" i="11" s="1"/>
  <c r="B497" i="11" s="1"/>
  <c r="B545" i="11" s="1"/>
  <c r="B593" i="11" s="1"/>
  <c r="B641" i="11" s="1"/>
  <c r="D431" i="11"/>
  <c r="O383" i="11"/>
  <c r="Q383" i="11" s="1"/>
  <c r="AJ421" i="11"/>
  <c r="AI287" i="7"/>
  <c r="AI288" i="7" s="1"/>
  <c r="AI289" i="7" s="1"/>
  <c r="AI290" i="7" s="1"/>
  <c r="AI291" i="7" s="1"/>
  <c r="AC283" i="7"/>
  <c r="AD283" i="7" s="1"/>
  <c r="AF283" i="7" s="1"/>
  <c r="AG283" i="7" s="1"/>
  <c r="H411" i="11"/>
  <c r="H439" i="11"/>
  <c r="H443" i="11"/>
  <c r="H447" i="11"/>
  <c r="N508" i="11"/>
  <c r="N512" i="11"/>
  <c r="N520" i="11"/>
  <c r="N539" i="11"/>
  <c r="N542" i="11"/>
  <c r="O422" i="11"/>
  <c r="Q422" i="11" s="1"/>
  <c r="O393" i="11"/>
  <c r="Q393" i="11" s="1"/>
  <c r="T490" i="7"/>
  <c r="V490" i="7" s="1"/>
  <c r="N495" i="11"/>
  <c r="N347" i="11"/>
  <c r="N351" i="11"/>
  <c r="Q324" i="11"/>
  <c r="G280" i="11"/>
  <c r="E299" i="11"/>
  <c r="Q344" i="11"/>
  <c r="C372" i="11"/>
  <c r="X492" i="11"/>
  <c r="X430" i="11"/>
  <c r="F331" i="11"/>
  <c r="F379" i="11" s="1"/>
  <c r="F427" i="11" s="1"/>
  <c r="F475" i="11" s="1"/>
  <c r="F523" i="11" s="1"/>
  <c r="F571" i="11" s="1"/>
  <c r="F619" i="11" s="1"/>
  <c r="F348" i="11"/>
  <c r="F396" i="11" s="1"/>
  <c r="F444" i="11" s="1"/>
  <c r="F492" i="11" s="1"/>
  <c r="F540" i="11" s="1"/>
  <c r="F588" i="11" s="1"/>
  <c r="F636" i="11" s="1"/>
  <c r="F326" i="11"/>
  <c r="F374" i="11" s="1"/>
  <c r="F422" i="11" s="1"/>
  <c r="F470" i="11" s="1"/>
  <c r="F518" i="11" s="1"/>
  <c r="F566" i="11" s="1"/>
  <c r="F614" i="11" s="1"/>
  <c r="X583" i="11"/>
  <c r="C583" i="11"/>
  <c r="O325" i="11"/>
  <c r="N570" i="11"/>
  <c r="X466" i="11"/>
  <c r="N529" i="11"/>
  <c r="X375" i="11"/>
  <c r="X476" i="11"/>
  <c r="X414" i="11"/>
  <c r="N399" i="11"/>
  <c r="F318" i="11"/>
  <c r="F366" i="11" s="1"/>
  <c r="F414" i="11" s="1"/>
  <c r="F462" i="11" s="1"/>
  <c r="F510" i="11" s="1"/>
  <c r="F558" i="11" s="1"/>
  <c r="F606" i="11" s="1"/>
  <c r="F340" i="11"/>
  <c r="F388" i="11" s="1"/>
  <c r="F436" i="11" s="1"/>
  <c r="F484" i="11" s="1"/>
  <c r="F532" i="11" s="1"/>
  <c r="F580" i="11" s="1"/>
  <c r="F628" i="11" s="1"/>
  <c r="F334" i="11"/>
  <c r="F382" i="11" s="1"/>
  <c r="F430" i="11" s="1"/>
  <c r="F478" i="11" s="1"/>
  <c r="F526" i="11" s="1"/>
  <c r="F574" i="11" s="1"/>
  <c r="F622" i="11" s="1"/>
  <c r="F329" i="11"/>
  <c r="F377" i="11" s="1"/>
  <c r="F425" i="11" s="1"/>
  <c r="F473" i="11" s="1"/>
  <c r="F521" i="11" s="1"/>
  <c r="F569" i="11" s="1"/>
  <c r="F617" i="11" s="1"/>
  <c r="F341" i="11"/>
  <c r="F389" i="11" s="1"/>
  <c r="F437" i="11" s="1"/>
  <c r="F485" i="11" s="1"/>
  <c r="F533" i="11" s="1"/>
  <c r="F581" i="11" s="1"/>
  <c r="F629" i="11" s="1"/>
  <c r="X488" i="11"/>
  <c r="X478" i="11"/>
  <c r="N573" i="11"/>
  <c r="O395" i="11"/>
  <c r="Q395" i="11" s="1"/>
  <c r="P28" i="6"/>
  <c r="T3" i="6" s="1"/>
  <c r="E280" i="11"/>
  <c r="Q322" i="11"/>
  <c r="Q326" i="11"/>
  <c r="E281" i="11"/>
  <c r="D438" i="11"/>
  <c r="O390" i="11"/>
  <c r="Q390" i="11" s="1"/>
  <c r="O398" i="11"/>
  <c r="Q398" i="11" s="1"/>
  <c r="Q102" i="4"/>
  <c r="G222" i="8" s="1"/>
  <c r="H222" i="8" s="1"/>
  <c r="M74" i="7"/>
  <c r="T434" i="7"/>
  <c r="V434" i="7" s="1"/>
  <c r="AN443" i="11"/>
  <c r="AN411" i="11"/>
  <c r="AN421" i="11"/>
  <c r="AN415" i="11"/>
  <c r="AN439" i="11"/>
  <c r="AN447" i="11"/>
  <c r="AN426" i="11"/>
  <c r="F335" i="11"/>
  <c r="F383" i="11" s="1"/>
  <c r="F431" i="11" s="1"/>
  <c r="F479" i="11" s="1"/>
  <c r="F527" i="11" s="1"/>
  <c r="F575" i="11" s="1"/>
  <c r="F623" i="11" s="1"/>
  <c r="N603" i="11"/>
  <c r="X470" i="11"/>
  <c r="E285" i="11"/>
  <c r="E286" i="11"/>
  <c r="B333" i="11"/>
  <c r="B380" i="11"/>
  <c r="B428" i="11" s="1"/>
  <c r="B476" i="11" s="1"/>
  <c r="B524" i="11" s="1"/>
  <c r="B572" i="11" s="1"/>
  <c r="B620" i="11" s="1"/>
  <c r="O336" i="11"/>
  <c r="Q336" i="11" s="1"/>
  <c r="C384" i="11"/>
  <c r="C432" i="11" s="1"/>
  <c r="C337" i="11"/>
  <c r="O346" i="11"/>
  <c r="C394" i="11"/>
  <c r="O394" i="11" s="1"/>
  <c r="Q394" i="11" s="1"/>
  <c r="Q351" i="11"/>
  <c r="E284" i="11"/>
  <c r="O376" i="11"/>
  <c r="Q376" i="11" s="1"/>
  <c r="C424" i="11"/>
  <c r="L421" i="11"/>
  <c r="L446" i="11"/>
  <c r="N446" i="11" s="1"/>
  <c r="L442" i="11"/>
  <c r="L416" i="11"/>
  <c r="L411" i="11"/>
  <c r="L443" i="11"/>
  <c r="L423" i="11"/>
  <c r="L447" i="11"/>
  <c r="N504" i="11"/>
  <c r="X504" i="11"/>
  <c r="N535" i="11"/>
  <c r="X535" i="11"/>
  <c r="I624" i="11"/>
  <c r="I625" i="11"/>
  <c r="I620" i="11"/>
  <c r="I628" i="11"/>
  <c r="I612" i="11"/>
  <c r="S257" i="7"/>
  <c r="R257" i="7"/>
  <c r="AC473" i="7"/>
  <c r="AD473" i="7" s="1"/>
  <c r="AE473" i="7" s="1"/>
  <c r="AI477" i="7"/>
  <c r="AI478" i="7" s="1"/>
  <c r="AI479" i="7" s="1"/>
  <c r="AI480" i="7" s="1"/>
  <c r="AI481" i="7" s="1"/>
  <c r="A257" i="11"/>
  <c r="K670" i="11" s="1"/>
  <c r="Q101" i="4"/>
  <c r="G221" i="8" s="1"/>
  <c r="H221" i="8" s="1"/>
  <c r="Q99" i="4"/>
  <c r="G219" i="8" s="1"/>
  <c r="H219" i="8" s="1"/>
  <c r="Q97" i="4"/>
  <c r="G217" i="8" s="1"/>
  <c r="H217" i="8" s="1"/>
  <c r="Q79" i="4"/>
  <c r="G629" i="7" s="1"/>
  <c r="H629" i="7" s="1"/>
  <c r="Q74" i="4"/>
  <c r="G624" i="7" s="1"/>
  <c r="H624" i="7" s="1"/>
  <c r="Q71" i="4"/>
  <c r="G621" i="7" s="1"/>
  <c r="H621" i="7" s="1"/>
  <c r="Q61" i="4"/>
  <c r="G611" i="7" s="1"/>
  <c r="H611" i="7" s="1"/>
  <c r="Q100" i="4"/>
  <c r="G220" i="8" s="1"/>
  <c r="H220" i="8" s="1"/>
  <c r="Q70" i="4"/>
  <c r="G620" i="7" s="1"/>
  <c r="H620" i="7" s="1"/>
  <c r="Q68" i="4"/>
  <c r="G618" i="7" s="1"/>
  <c r="H618" i="7" s="1"/>
  <c r="Q65" i="4"/>
  <c r="G615" i="7" s="1"/>
  <c r="H615" i="7" s="1"/>
  <c r="Q98" i="4"/>
  <c r="G218" i="8" s="1"/>
  <c r="H218" i="8" s="1"/>
  <c r="Q67" i="4"/>
  <c r="G617" i="7" s="1"/>
  <c r="H617" i="7" s="1"/>
  <c r="Q69" i="4"/>
  <c r="G619" i="7" s="1"/>
  <c r="H619" i="7" s="1"/>
  <c r="Q58" i="4"/>
  <c r="G608" i="7" s="1"/>
  <c r="H608" i="7" s="1"/>
  <c r="Q56" i="4"/>
  <c r="G606" i="7" s="1"/>
  <c r="H606" i="7" s="1"/>
  <c r="X421" i="11"/>
  <c r="X445" i="11"/>
  <c r="N541" i="11"/>
  <c r="X426" i="11"/>
  <c r="X416" i="11"/>
  <c r="X538" i="11"/>
  <c r="N507" i="11"/>
  <c r="N511" i="11"/>
  <c r="G639" i="11"/>
  <c r="Z621" i="11"/>
  <c r="Z603" i="11"/>
  <c r="Z582" i="11"/>
  <c r="Z566" i="11"/>
  <c r="M649" i="11"/>
  <c r="Z626" i="11"/>
  <c r="G605" i="11"/>
  <c r="X605" i="11" s="1"/>
  <c r="G584" i="11"/>
  <c r="N584" i="11" s="1"/>
  <c r="G568" i="11"/>
  <c r="X568" i="11" s="1"/>
  <c r="X549" i="11"/>
  <c r="G526" i="11"/>
  <c r="X526" i="11" s="1"/>
  <c r="G633" i="11"/>
  <c r="Z639" i="11"/>
  <c r="Z635" i="11"/>
  <c r="X622" i="11"/>
  <c r="Z610" i="11"/>
  <c r="Z589" i="11"/>
  <c r="Z637" i="11"/>
  <c r="X625" i="11"/>
  <c r="G601" i="11"/>
  <c r="Z584" i="11"/>
  <c r="Z568" i="11"/>
  <c r="G540" i="11"/>
  <c r="Z640" i="11"/>
  <c r="Z608" i="11"/>
  <c r="G591" i="11"/>
  <c r="N591" i="11" s="1"/>
  <c r="G575" i="11"/>
  <c r="X575" i="11" s="1"/>
  <c r="G559" i="11"/>
  <c r="G525" i="11"/>
  <c r="Z593" i="11"/>
  <c r="G566" i="11"/>
  <c r="G531" i="11"/>
  <c r="X494" i="11"/>
  <c r="G484" i="11"/>
  <c r="X484" i="11" s="1"/>
  <c r="G465" i="11"/>
  <c r="X465" i="11" s="1"/>
  <c r="AN456" i="11"/>
  <c r="Z434" i="11"/>
  <c r="X410" i="11"/>
  <c r="Z606" i="11"/>
  <c r="G569" i="11"/>
  <c r="X569" i="11" s="1"/>
  <c r="Q96" i="4"/>
  <c r="G216" i="8" s="1"/>
  <c r="H216" i="8" s="1"/>
  <c r="Q95" i="4"/>
  <c r="G215" i="8" s="1"/>
  <c r="H215" i="8" s="1"/>
  <c r="Q66" i="4"/>
  <c r="G616" i="7" s="1"/>
  <c r="H616" i="7" s="1"/>
  <c r="X439" i="11"/>
  <c r="X442" i="11"/>
  <c r="X522" i="11"/>
  <c r="N543" i="11"/>
  <c r="X536" i="11"/>
  <c r="X507" i="11"/>
  <c r="N519" i="11"/>
  <c r="G632" i="11"/>
  <c r="N632" i="11" s="1"/>
  <c r="G613" i="11"/>
  <c r="G586" i="11"/>
  <c r="G562" i="11"/>
  <c r="N562" i="11" s="1"/>
  <c r="G637" i="11"/>
  <c r="Z609" i="11"/>
  <c r="Z580" i="11"/>
  <c r="G560" i="11"/>
  <c r="Z530" i="11"/>
  <c r="Z483" i="11"/>
  <c r="Q78" i="4"/>
  <c r="G628" i="7" s="1"/>
  <c r="H628" i="7" s="1"/>
  <c r="Q72" i="4"/>
  <c r="G622" i="7" s="1"/>
  <c r="H622" i="7" s="1"/>
  <c r="X412" i="11"/>
  <c r="X543" i="11"/>
  <c r="G607" i="11"/>
  <c r="Z574" i="11"/>
  <c r="Z641" i="11"/>
  <c r="Z601" i="11"/>
  <c r="Z572" i="11"/>
  <c r="G534" i="11"/>
  <c r="G640" i="11"/>
  <c r="G608" i="11"/>
  <c r="G631" i="11"/>
  <c r="N631" i="11" s="1"/>
  <c r="G618" i="11"/>
  <c r="G593" i="11"/>
  <c r="G634" i="11"/>
  <c r="N634" i="11" s="1"/>
  <c r="G609" i="11"/>
  <c r="G588" i="11"/>
  <c r="G564" i="11"/>
  <c r="G530" i="11"/>
  <c r="X619" i="11"/>
  <c r="Z587" i="11"/>
  <c r="G567" i="11"/>
  <c r="Z529" i="11"/>
  <c r="G590" i="11"/>
  <c r="X590" i="11" s="1"/>
  <c r="Z555" i="11"/>
  <c r="G497" i="11"/>
  <c r="G479" i="11"/>
  <c r="X459" i="11"/>
  <c r="G438" i="11"/>
  <c r="X408" i="11"/>
  <c r="G589" i="11"/>
  <c r="Z613" i="11"/>
  <c r="Z561" i="11"/>
  <c r="Z527" i="11"/>
  <c r="Z509" i="11"/>
  <c r="X491" i="11"/>
  <c r="X469" i="11"/>
  <c r="AJ457" i="11"/>
  <c r="G436" i="11"/>
  <c r="G635" i="11"/>
  <c r="Z567" i="11"/>
  <c r="Z515" i="11"/>
  <c r="G485" i="11"/>
  <c r="Z460" i="11"/>
  <c r="X451" i="11"/>
  <c r="Z591" i="11"/>
  <c r="Z521" i="11"/>
  <c r="Z479" i="11"/>
  <c r="Z438" i="11"/>
  <c r="G419" i="11"/>
  <c r="X402" i="11"/>
  <c r="G610" i="11"/>
  <c r="G577" i="11"/>
  <c r="X552" i="11"/>
  <c r="G515" i="11"/>
  <c r="X490" i="11"/>
  <c r="Z472" i="11"/>
  <c r="G462" i="11"/>
  <c r="G429" i="11"/>
  <c r="X429" i="11" s="1"/>
  <c r="X597" i="11"/>
  <c r="G557" i="11"/>
  <c r="G524" i="11"/>
  <c r="G481" i="11"/>
  <c r="X481" i="11" s="1"/>
  <c r="Z461" i="11"/>
  <c r="G432" i="11"/>
  <c r="N409" i="11"/>
  <c r="G563" i="11"/>
  <c r="X563" i="11" s="1"/>
  <c r="Z528" i="11"/>
  <c r="G457" i="11"/>
  <c r="G435" i="11"/>
  <c r="G413" i="11"/>
  <c r="X413" i="11" s="1"/>
  <c r="Z462" i="11"/>
  <c r="Z394" i="11"/>
  <c r="N382" i="11"/>
  <c r="G367" i="11"/>
  <c r="X358" i="11"/>
  <c r="X400" i="11"/>
  <c r="N376" i="11"/>
  <c r="X366" i="11"/>
  <c r="X321" i="11"/>
  <c r="X406" i="11"/>
  <c r="X388" i="11"/>
  <c r="X369" i="11"/>
  <c r="X331" i="11"/>
  <c r="G510" i="11"/>
  <c r="X424" i="11"/>
  <c r="G398" i="11"/>
  <c r="X381" i="11"/>
  <c r="N372" i="11"/>
  <c r="X356" i="11"/>
  <c r="X340" i="11"/>
  <c r="X328" i="11"/>
  <c r="N424" i="11"/>
  <c r="X393" i="11"/>
  <c r="X379" i="11"/>
  <c r="N369" i="11"/>
  <c r="X355" i="11"/>
  <c r="X318" i="11"/>
  <c r="G449" i="11"/>
  <c r="N449" i="11" s="1"/>
  <c r="X403" i="11"/>
  <c r="X362" i="11"/>
  <c r="Z496" i="11"/>
  <c r="N393" i="11"/>
  <c r="X382" i="11"/>
  <c r="X353" i="11"/>
  <c r="X333" i="11"/>
  <c r="X322" i="11"/>
  <c r="G523" i="11"/>
  <c r="X401" i="11"/>
  <c r="N389" i="11"/>
  <c r="X370" i="11"/>
  <c r="X345" i="11"/>
  <c r="X316" i="11"/>
  <c r="A262" i="11"/>
  <c r="A219" i="11"/>
  <c r="I671" i="11" s="1"/>
  <c r="M103" i="8"/>
  <c r="M121" i="8"/>
  <c r="M67" i="8"/>
  <c r="M549" i="7"/>
  <c r="M548" i="7"/>
  <c r="M416" i="7"/>
  <c r="M415" i="7"/>
  <c r="M414" i="7"/>
  <c r="M340" i="7"/>
  <c r="M339" i="7"/>
  <c r="M338" i="7"/>
  <c r="M283" i="7"/>
  <c r="M282" i="7"/>
  <c r="M281" i="7"/>
  <c r="M207" i="7"/>
  <c r="M206" i="7"/>
  <c r="M205" i="7"/>
  <c r="M131" i="7"/>
  <c r="M130" i="7"/>
  <c r="M129" i="7"/>
  <c r="M55" i="7"/>
  <c r="M54" i="7"/>
  <c r="M53" i="7"/>
  <c r="M175" i="8"/>
  <c r="M49" i="8"/>
  <c r="M31" i="8"/>
  <c r="M530" i="7"/>
  <c r="M529" i="7"/>
  <c r="M528" i="7"/>
  <c r="M473" i="7"/>
  <c r="M472" i="7"/>
  <c r="M471" i="7"/>
  <c r="M397" i="7"/>
  <c r="M396" i="7"/>
  <c r="M395" i="7"/>
  <c r="M321" i="7"/>
  <c r="M320" i="7"/>
  <c r="M319" i="7"/>
  <c r="M264" i="7"/>
  <c r="M263" i="7"/>
  <c r="M262" i="7"/>
  <c r="M188" i="7"/>
  <c r="M187" i="7"/>
  <c r="M186" i="7"/>
  <c r="M112" i="7"/>
  <c r="M111" i="7"/>
  <c r="M110" i="7"/>
  <c r="M36" i="7"/>
  <c r="M35" i="7"/>
  <c r="M34" i="7"/>
  <c r="M511" i="7"/>
  <c r="M85" i="8"/>
  <c r="M376" i="7"/>
  <c r="M301" i="7"/>
  <c r="M245" i="7"/>
  <c r="M91" i="7"/>
  <c r="M510" i="7"/>
  <c r="M492" i="7"/>
  <c r="M491" i="7"/>
  <c r="M490" i="7"/>
  <c r="M454" i="7"/>
  <c r="M300" i="7"/>
  <c r="M244" i="7"/>
  <c r="M226" i="7"/>
  <c r="M225" i="7"/>
  <c r="M224" i="7"/>
  <c r="M169" i="7"/>
  <c r="M568" i="7"/>
  <c r="M453" i="7"/>
  <c r="M435" i="7"/>
  <c r="M434" i="7"/>
  <c r="M433" i="7"/>
  <c r="M378" i="7"/>
  <c r="M358" i="7"/>
  <c r="M168" i="7"/>
  <c r="M150" i="7"/>
  <c r="M149" i="7"/>
  <c r="M148" i="7"/>
  <c r="M93" i="7"/>
  <c r="M73" i="7"/>
  <c r="M509" i="7"/>
  <c r="M452" i="7"/>
  <c r="M243" i="7"/>
  <c r="M167" i="7"/>
  <c r="A232" i="11"/>
  <c r="J665" i="11" s="1"/>
  <c r="T587" i="7"/>
  <c r="V587" i="7" s="1"/>
  <c r="T586" i="7"/>
  <c r="V586" i="7" s="1"/>
  <c r="T585" i="7"/>
  <c r="V585" i="7" s="1"/>
  <c r="T568" i="7"/>
  <c r="V568" i="7" s="1"/>
  <c r="T567" i="7"/>
  <c r="V567" i="7" s="1"/>
  <c r="T566" i="7"/>
  <c r="V566" i="7" s="1"/>
  <c r="T548" i="7"/>
  <c r="V548" i="7" s="1"/>
  <c r="T359" i="7"/>
  <c r="V359" i="7" s="1"/>
  <c r="T358" i="7"/>
  <c r="V358" i="7" s="1"/>
  <c r="T357" i="7"/>
  <c r="V357" i="7" s="1"/>
  <c r="T339" i="7"/>
  <c r="V339" i="7" s="1"/>
  <c r="T283" i="7"/>
  <c r="V283" i="7" s="1"/>
  <c r="T74" i="7"/>
  <c r="V74" i="7" s="1"/>
  <c r="T73" i="7"/>
  <c r="V73" i="7" s="1"/>
  <c r="T72" i="7"/>
  <c r="V72" i="7" s="1"/>
  <c r="T54" i="7"/>
  <c r="V54" i="7" s="1"/>
  <c r="T282" i="7"/>
  <c r="V282" i="7" s="1"/>
  <c r="T207" i="7"/>
  <c r="V207" i="7" s="1"/>
  <c r="T491" i="7"/>
  <c r="V491" i="7" s="1"/>
  <c r="T416" i="7"/>
  <c r="V416" i="7" s="1"/>
  <c r="T225" i="7"/>
  <c r="V225" i="7" s="1"/>
  <c r="T131" i="7"/>
  <c r="V131" i="7" s="1"/>
  <c r="T492" i="7"/>
  <c r="V492" i="7" s="1"/>
  <c r="T435" i="7"/>
  <c r="V435" i="7" s="1"/>
  <c r="T415" i="7"/>
  <c r="V415" i="7" s="1"/>
  <c r="T226" i="7"/>
  <c r="V226" i="7" s="1"/>
  <c r="T150" i="7"/>
  <c r="V150" i="7" s="1"/>
  <c r="T130" i="7"/>
  <c r="V130" i="7" s="1"/>
  <c r="C630" i="11"/>
  <c r="X606" i="11"/>
  <c r="X395" i="11"/>
  <c r="X448" i="11"/>
  <c r="N468" i="11"/>
  <c r="M547" i="7"/>
  <c r="D48" i="11"/>
  <c r="D47" i="11"/>
  <c r="X320" i="11"/>
  <c r="N362" i="11"/>
  <c r="X384" i="11"/>
  <c r="I405" i="11"/>
  <c r="A233" i="11"/>
  <c r="K665" i="11" s="1"/>
  <c r="X326" i="11"/>
  <c r="X365" i="11"/>
  <c r="X386" i="11"/>
  <c r="Z435" i="11"/>
  <c r="N364" i="11"/>
  <c r="Z413" i="11"/>
  <c r="G528" i="11"/>
  <c r="X360" i="11"/>
  <c r="Z373" i="11"/>
  <c r="N388" i="11"/>
  <c r="G431" i="11"/>
  <c r="X337" i="11"/>
  <c r="X348" i="11"/>
  <c r="N374" i="11"/>
  <c r="G394" i="11"/>
  <c r="N410" i="11"/>
  <c r="X349" i="11"/>
  <c r="N387" i="11"/>
  <c r="Z420" i="11"/>
  <c r="X317" i="11"/>
  <c r="X357" i="11"/>
  <c r="N384" i="11"/>
  <c r="G433" i="11"/>
  <c r="N365" i="11"/>
  <c r="N386" i="11"/>
  <c r="Z398" i="11"/>
  <c r="AK405" i="11"/>
  <c r="G444" i="11"/>
  <c r="G460" i="11"/>
  <c r="G486" i="11"/>
  <c r="Z533" i="11"/>
  <c r="G579" i="11"/>
  <c r="Z428" i="11"/>
  <c r="X463" i="11"/>
  <c r="Z510" i="11"/>
  <c r="G545" i="11"/>
  <c r="X545" i="11" s="1"/>
  <c r="Z629" i="11"/>
  <c r="G437" i="11"/>
  <c r="Z470" i="11"/>
  <c r="N493" i="11"/>
  <c r="G527" i="11"/>
  <c r="Z573" i="11"/>
  <c r="Z618" i="11"/>
  <c r="X409" i="11"/>
  <c r="G434" i="11"/>
  <c r="Z484" i="11"/>
  <c r="G509" i="11"/>
  <c r="Z604" i="11"/>
  <c r="Z457" i="11"/>
  <c r="G480" i="11"/>
  <c r="Z524" i="11"/>
  <c r="Z583" i="11"/>
  <c r="Z432" i="11"/>
  <c r="N459" i="11"/>
  <c r="G477" i="11"/>
  <c r="N477" i="11" s="1"/>
  <c r="X502" i="11"/>
  <c r="Z532" i="11"/>
  <c r="Z577" i="11"/>
  <c r="Z581" i="11"/>
  <c r="Z419" i="11"/>
  <c r="X453" i="11"/>
  <c r="Z475" i="11"/>
  <c r="Z513" i="11"/>
  <c r="Z578" i="11"/>
  <c r="G616" i="11"/>
  <c r="N616" i="11" s="1"/>
  <c r="Z571" i="11"/>
  <c r="Z600" i="11"/>
  <c r="Z526" i="11"/>
  <c r="G572" i="11"/>
  <c r="X596" i="11"/>
  <c r="Z630" i="11"/>
  <c r="Z602" i="11"/>
  <c r="Z625" i="11"/>
  <c r="Z632" i="11"/>
  <c r="G489" i="11"/>
  <c r="X556" i="11"/>
  <c r="G592" i="11"/>
  <c r="G555" i="11"/>
  <c r="Z590" i="11"/>
  <c r="X627" i="11"/>
  <c r="X520" i="11"/>
  <c r="N538" i="11"/>
  <c r="X508" i="11"/>
  <c r="X446" i="11"/>
  <c r="C441" i="11"/>
  <c r="N506" i="11"/>
  <c r="X418" i="11"/>
  <c r="AN445" i="11"/>
  <c r="R262" i="7"/>
  <c r="R263" i="7" s="1"/>
  <c r="C375" i="11"/>
  <c r="O375" i="11" s="1"/>
  <c r="Q375" i="11" s="1"/>
  <c r="O327" i="11"/>
  <c r="O380" i="11"/>
  <c r="Q380" i="11" s="1"/>
  <c r="C428" i="11"/>
  <c r="Q339" i="11"/>
  <c r="E290" i="11"/>
  <c r="C341" i="11"/>
  <c r="O340" i="11"/>
  <c r="C388" i="11"/>
  <c r="N441" i="11"/>
  <c r="L445" i="11"/>
  <c r="Q55" i="4"/>
  <c r="G605" i="7" s="1"/>
  <c r="H605" i="7" s="1"/>
  <c r="Q64" i="4"/>
  <c r="G614" i="7" s="1"/>
  <c r="H614" i="7" s="1"/>
  <c r="Q94" i="4"/>
  <c r="G214" i="8" s="1"/>
  <c r="H214" i="8" s="1"/>
  <c r="T55" i="7"/>
  <c r="V55" i="7" s="1"/>
  <c r="M72" i="7"/>
  <c r="AI192" i="7"/>
  <c r="AI193" i="7" s="1"/>
  <c r="AI194" i="7" s="1"/>
  <c r="AI195" i="7" s="1"/>
  <c r="AI196" i="7" s="1"/>
  <c r="AC188" i="7"/>
  <c r="AD188" i="7" s="1"/>
  <c r="AE188" i="7" s="1"/>
  <c r="T206" i="7"/>
  <c r="V206" i="7" s="1"/>
  <c r="M302" i="7"/>
  <c r="M359" i="7"/>
  <c r="X447" i="11"/>
  <c r="Q82" i="4"/>
  <c r="G632" i="7" s="1"/>
  <c r="H632" i="7" s="1"/>
  <c r="S409" i="7"/>
  <c r="R414" i="7"/>
  <c r="R415" i="7" s="1"/>
  <c r="R416" i="7" s="1"/>
  <c r="N412" i="11"/>
  <c r="R471" i="7"/>
  <c r="R472" i="7" s="1"/>
  <c r="M465" i="7"/>
  <c r="N379" i="11"/>
  <c r="Q63" i="4"/>
  <c r="G613" i="7" s="1"/>
  <c r="H613" i="7" s="1"/>
  <c r="Q103" i="4"/>
  <c r="G223" i="8" s="1"/>
  <c r="H223" i="8" s="1"/>
  <c r="L6" i="7"/>
  <c r="AI560" i="7" s="1"/>
  <c r="L45" i="4"/>
  <c r="S54" i="4" s="1"/>
  <c r="S55" i="4" s="1"/>
  <c r="S56" i="4" s="1"/>
  <c r="S57" i="4" s="1"/>
  <c r="S58" i="4" s="1"/>
  <c r="S59" i="4" s="1"/>
  <c r="S60" i="4" s="1"/>
  <c r="S61" i="4" s="1"/>
  <c r="S62" i="4" s="1"/>
  <c r="S63" i="4" s="1"/>
  <c r="S64" i="4" s="1"/>
  <c r="S65" i="4" s="1"/>
  <c r="S66" i="4" s="1"/>
  <c r="S67" i="4" s="1"/>
  <c r="S68" i="4" s="1"/>
  <c r="S69" i="4" s="1"/>
  <c r="S70" i="4" s="1"/>
  <c r="S71" i="4" s="1"/>
  <c r="S72" i="4" s="1"/>
  <c r="S73" i="4" s="1"/>
  <c r="S74" i="4" s="1"/>
  <c r="S75" i="4" s="1"/>
  <c r="S76" i="4" s="1"/>
  <c r="S77" i="4" s="1"/>
  <c r="S78" i="4" s="1"/>
  <c r="S79" i="4" s="1"/>
  <c r="S80" i="4" s="1"/>
  <c r="S81" i="4" s="1"/>
  <c r="S82" i="4" s="1"/>
  <c r="S83" i="4" s="1"/>
  <c r="H400" i="11"/>
  <c r="N400" i="11" s="1"/>
  <c r="H392" i="11"/>
  <c r="N392" i="11" s="1"/>
  <c r="J491" i="11"/>
  <c r="N491" i="11" s="1"/>
  <c r="J490" i="11"/>
  <c r="N490" i="11" s="1"/>
  <c r="J487" i="11"/>
  <c r="N487" i="11" s="1"/>
  <c r="J474" i="11"/>
  <c r="N474" i="11" s="1"/>
  <c r="J471" i="11"/>
  <c r="N471" i="11" s="1"/>
  <c r="J469" i="11"/>
  <c r="N469" i="11" s="1"/>
  <c r="J463" i="11"/>
  <c r="N463" i="11" s="1"/>
  <c r="J459" i="11"/>
  <c r="I556" i="11"/>
  <c r="I553" i="11"/>
  <c r="I554" i="11"/>
  <c r="H644" i="11"/>
  <c r="H636" i="11"/>
  <c r="H623" i="11"/>
  <c r="H614" i="11"/>
  <c r="H619" i="11"/>
  <c r="H611" i="11"/>
  <c r="T529" i="7"/>
  <c r="V529" i="7" s="1"/>
  <c r="T528" i="7"/>
  <c r="V528" i="7" s="1"/>
  <c r="T473" i="7"/>
  <c r="V473" i="7" s="1"/>
  <c r="T472" i="7"/>
  <c r="V472" i="7" s="1"/>
  <c r="T471" i="7"/>
  <c r="V471" i="7" s="1"/>
  <c r="T397" i="7"/>
  <c r="V397" i="7" s="1"/>
  <c r="T396" i="7"/>
  <c r="V396" i="7" s="1"/>
  <c r="T395" i="7"/>
  <c r="V395" i="7" s="1"/>
  <c r="T321" i="7"/>
  <c r="V321" i="7" s="1"/>
  <c r="T320" i="7"/>
  <c r="V320" i="7" s="1"/>
  <c r="T319" i="7"/>
  <c r="V319" i="7" s="1"/>
  <c r="T264" i="7"/>
  <c r="V264" i="7" s="1"/>
  <c r="T263" i="7"/>
  <c r="V263" i="7" s="1"/>
  <c r="T262" i="7"/>
  <c r="V262" i="7" s="1"/>
  <c r="T188" i="7"/>
  <c r="V188" i="7" s="1"/>
  <c r="T187" i="7"/>
  <c r="V187" i="7" s="1"/>
  <c r="T186" i="7"/>
  <c r="V186" i="7" s="1"/>
  <c r="T112" i="7"/>
  <c r="V112" i="7" s="1"/>
  <c r="T111" i="7"/>
  <c r="V111" i="7" s="1"/>
  <c r="T110" i="7"/>
  <c r="V110" i="7" s="1"/>
  <c r="T511" i="7"/>
  <c r="V511" i="7" s="1"/>
  <c r="T510" i="7"/>
  <c r="V510" i="7" s="1"/>
  <c r="T509" i="7"/>
  <c r="T454" i="7"/>
  <c r="V454" i="7" s="1"/>
  <c r="T453" i="7"/>
  <c r="V453" i="7" s="1"/>
  <c r="T452" i="7"/>
  <c r="V452" i="7" s="1"/>
  <c r="T378" i="7"/>
  <c r="V378" i="7" s="1"/>
  <c r="T377" i="7"/>
  <c r="V377" i="7" s="1"/>
  <c r="T376" i="7"/>
  <c r="V376" i="7" s="1"/>
  <c r="T302" i="7"/>
  <c r="V302" i="7" s="1"/>
  <c r="T301" i="7"/>
  <c r="V301" i="7" s="1"/>
  <c r="T300" i="7"/>
  <c r="V300" i="7" s="1"/>
  <c r="T245" i="7"/>
  <c r="V245" i="7" s="1"/>
  <c r="T244" i="7"/>
  <c r="V244" i="7" s="1"/>
  <c r="T243" i="7"/>
  <c r="V243" i="7" s="1"/>
  <c r="T169" i="7"/>
  <c r="V169" i="7" s="1"/>
  <c r="T168" i="7"/>
  <c r="V168" i="7" s="1"/>
  <c r="T167" i="7"/>
  <c r="V167" i="7" s="1"/>
  <c r="T93" i="7"/>
  <c r="V93" i="7" s="1"/>
  <c r="T92" i="7"/>
  <c r="V92" i="7" s="1"/>
  <c r="T91" i="7"/>
  <c r="V91" i="7" s="1"/>
  <c r="T547" i="7"/>
  <c r="V547" i="7" s="1"/>
  <c r="T530" i="7"/>
  <c r="V530" i="7" s="1"/>
  <c r="T414" i="7"/>
  <c r="V414" i="7" s="1"/>
  <c r="T338" i="7"/>
  <c r="V338" i="7" s="1"/>
  <c r="T281" i="7"/>
  <c r="V281" i="7" s="1"/>
  <c r="T205" i="7"/>
  <c r="V205" i="7" s="1"/>
  <c r="T129" i="7"/>
  <c r="V129" i="7" s="1"/>
  <c r="T53" i="7"/>
  <c r="V53" i="7" s="1"/>
  <c r="O514" i="11"/>
  <c r="Q514" i="11" s="1"/>
  <c r="H604" i="7"/>
  <c r="Q75" i="4"/>
  <c r="G625" i="7" s="1"/>
  <c r="H625" i="7" s="1"/>
  <c r="Q80" i="4"/>
  <c r="G630" i="7" s="1"/>
  <c r="H630" i="7" s="1"/>
  <c r="R28" i="7"/>
  <c r="M29" i="7" s="1"/>
  <c r="I627" i="11"/>
  <c r="I617" i="11"/>
  <c r="I611" i="11"/>
  <c r="Q76" i="4"/>
  <c r="G626" i="7" s="1"/>
  <c r="H626" i="7" s="1"/>
  <c r="Q83" i="4"/>
  <c r="G633" i="7" s="1"/>
  <c r="H633" i="7" s="1"/>
  <c r="X434" i="7"/>
  <c r="F434" i="7" s="1"/>
  <c r="Y434" i="7" s="1"/>
  <c r="Q59" i="4"/>
  <c r="G609" i="7" s="1"/>
  <c r="H609" i="7" s="1"/>
  <c r="Q77" i="4"/>
  <c r="G627" i="7" s="1"/>
  <c r="H627" i="7" s="1"/>
  <c r="Q81" i="4"/>
  <c r="G631" i="7" s="1"/>
  <c r="H631" i="7" s="1"/>
  <c r="X243" i="7"/>
  <c r="F243" i="7" s="1"/>
  <c r="Y243" i="7" s="1"/>
  <c r="S111" i="5"/>
  <c r="T115" i="5" s="1"/>
  <c r="T116" i="5" s="1"/>
  <c r="T117" i="5" s="1"/>
  <c r="T118" i="5" s="1"/>
  <c r="T119" i="5" s="1"/>
  <c r="T120" i="5" s="1"/>
  <c r="T121" i="5" s="1"/>
  <c r="T122" i="5" s="1"/>
  <c r="T123" i="5" s="1"/>
  <c r="AC435" i="7"/>
  <c r="AD435" i="7" s="1"/>
  <c r="AE435" i="7" s="1"/>
  <c r="S81" i="5"/>
  <c r="T81" i="5" s="1"/>
  <c r="AL107" i="8"/>
  <c r="AL108" i="8" s="1"/>
  <c r="AL109" i="8" s="1"/>
  <c r="AL110" i="8" s="1"/>
  <c r="AL111" i="8" s="1"/>
  <c r="AL112" i="8" s="1"/>
  <c r="AL143" i="8"/>
  <c r="AL144" i="8" s="1"/>
  <c r="AL145" i="8" s="1"/>
  <c r="AL146" i="8" s="1"/>
  <c r="AL147" i="8" s="1"/>
  <c r="AL148" i="8" s="1"/>
  <c r="AF530" i="7"/>
  <c r="AG530" i="7" s="1"/>
  <c r="AE530" i="7"/>
  <c r="AL169" i="8"/>
  <c r="AC416" i="7"/>
  <c r="AD416" i="7" s="1"/>
  <c r="AF416" i="7" s="1"/>
  <c r="AG416" i="7" s="1"/>
  <c r="T55" i="5"/>
  <c r="T56" i="5" s="1"/>
  <c r="T57" i="5" s="1"/>
  <c r="T58" i="5" s="1"/>
  <c r="T59" i="5" s="1"/>
  <c r="T60" i="5" s="1"/>
  <c r="T61" i="5" s="1"/>
  <c r="T62" i="5" s="1"/>
  <c r="T63" i="5" s="1"/>
  <c r="AL175" i="8"/>
  <c r="K8" i="5"/>
  <c r="AI534" i="7"/>
  <c r="AI535" i="7" s="1"/>
  <c r="AI536" i="7" s="1"/>
  <c r="AI537" i="7" s="1"/>
  <c r="AI538" i="7" s="1"/>
  <c r="E29" i="7"/>
  <c r="S29" i="7" s="1"/>
  <c r="S200" i="7"/>
  <c r="R200" i="7"/>
  <c r="R333" i="7"/>
  <c r="R452" i="7"/>
  <c r="X452" i="7" s="1"/>
  <c r="F452" i="7" s="1"/>
  <c r="Y452" i="7" s="1"/>
  <c r="R504" i="7"/>
  <c r="R48" i="7"/>
  <c r="R67" i="7"/>
  <c r="R238" i="7"/>
  <c r="M180" i="7"/>
  <c r="S181" i="7"/>
  <c r="M446" i="7"/>
  <c r="S447" i="7"/>
  <c r="M503" i="7"/>
  <c r="M199" i="7"/>
  <c r="R53" i="7"/>
  <c r="R509" i="7"/>
  <c r="R510" i="7" s="1"/>
  <c r="R511" i="7" s="1"/>
  <c r="M351" i="7"/>
  <c r="S466" i="7"/>
  <c r="S48" i="7"/>
  <c r="R225" i="7"/>
  <c r="R340" i="7"/>
  <c r="R187" i="7"/>
  <c r="M218" i="7"/>
  <c r="S219" i="7"/>
  <c r="M313" i="7"/>
  <c r="R72" i="7"/>
  <c r="R181" i="7"/>
  <c r="R219" i="7"/>
  <c r="R352" i="7"/>
  <c r="X490" i="7"/>
  <c r="F490" i="7" s="1"/>
  <c r="Y490" i="7" s="1"/>
  <c r="M256" i="7"/>
  <c r="M66" i="7"/>
  <c r="R244" i="7"/>
  <c r="R435" i="7"/>
  <c r="R91" i="7"/>
  <c r="R357" i="7"/>
  <c r="R188" i="7"/>
  <c r="R282" i="7"/>
  <c r="M161" i="7"/>
  <c r="R167" i="7"/>
  <c r="R162" i="7"/>
  <c r="M123" i="7"/>
  <c r="S124" i="7"/>
  <c r="R124" i="7"/>
  <c r="R396" i="7"/>
  <c r="R143" i="7"/>
  <c r="R148" i="7"/>
  <c r="S143" i="7"/>
  <c r="M142" i="7"/>
  <c r="R492" i="7"/>
  <c r="X492" i="7" s="1"/>
  <c r="F492" i="7" s="1"/>
  <c r="Y492" i="7" s="1"/>
  <c r="R300" i="7"/>
  <c r="R295" i="7"/>
  <c r="S295" i="7"/>
  <c r="M294" i="7"/>
  <c r="V509" i="7"/>
  <c r="R86" i="7"/>
  <c r="R110" i="7"/>
  <c r="R111" i="7" s="1"/>
  <c r="X566" i="7"/>
  <c r="F566" i="7" s="1"/>
  <c r="Y566" i="7" s="1"/>
  <c r="X205" i="7"/>
  <c r="F205" i="7" s="1"/>
  <c r="Y205" i="7" s="1"/>
  <c r="R264" i="7"/>
  <c r="X264" i="7" s="1"/>
  <c r="F264" i="7" s="1"/>
  <c r="Y264" i="7" s="1"/>
  <c r="R371" i="7"/>
  <c r="R376" i="7"/>
  <c r="R547" i="7"/>
  <c r="M85" i="7"/>
  <c r="M370" i="7"/>
  <c r="M408" i="7"/>
  <c r="M541" i="7"/>
  <c r="AE175" i="8"/>
  <c r="AL97" i="8"/>
  <c r="AF338" i="7"/>
  <c r="AG338" i="7" s="1"/>
  <c r="AL67" i="8"/>
  <c r="AL85" i="8"/>
  <c r="S96" i="5"/>
  <c r="T96" i="5" s="1"/>
  <c r="AC207" i="7"/>
  <c r="AD207" i="7" s="1"/>
  <c r="AF207" i="7" s="1"/>
  <c r="AG207" i="7" s="1"/>
  <c r="AL35" i="8"/>
  <c r="AL36" i="8" s="1"/>
  <c r="AL37" i="8" s="1"/>
  <c r="AL38" i="8" s="1"/>
  <c r="AL39" i="8" s="1"/>
  <c r="AL40" i="8" s="1"/>
  <c r="S60" i="6"/>
  <c r="T62" i="6" s="1"/>
  <c r="AI496" i="7"/>
  <c r="AI497" i="7" s="1"/>
  <c r="AI498" i="7" s="1"/>
  <c r="AI499" i="7" s="1"/>
  <c r="AI500" i="7" s="1"/>
  <c r="AL133" i="8"/>
  <c r="AE243" i="7"/>
  <c r="AF149" i="7"/>
  <c r="AG149" i="7" s="1"/>
  <c r="AE395" i="7"/>
  <c r="AF395" i="7"/>
  <c r="AG395" i="7" s="1"/>
  <c r="AF492" i="7"/>
  <c r="AG492" i="7" s="1"/>
  <c r="AE492" i="7"/>
  <c r="AF129" i="7"/>
  <c r="AG129" i="7" s="1"/>
  <c r="AE129" i="7"/>
  <c r="AE187" i="7"/>
  <c r="AF187" i="7"/>
  <c r="AG187" i="7" s="1"/>
  <c r="AF281" i="7"/>
  <c r="AG281" i="7" s="1"/>
  <c r="AF357" i="7"/>
  <c r="AG357" i="7" s="1"/>
  <c r="AE85" i="8"/>
  <c r="S36" i="5"/>
  <c r="AC264" i="7"/>
  <c r="AD264" i="7" s="1"/>
  <c r="AF264" i="7" s="1"/>
  <c r="AG264" i="7" s="1"/>
  <c r="AI382" i="7"/>
  <c r="AI383" i="7" s="1"/>
  <c r="AI384" i="7" s="1"/>
  <c r="AI385" i="7" s="1"/>
  <c r="AI386" i="7" s="1"/>
  <c r="AF473" i="7"/>
  <c r="AG473" i="7" s="1"/>
  <c r="AF300" i="7"/>
  <c r="AG300" i="7" s="1"/>
  <c r="S156" i="5"/>
  <c r="AC55" i="7"/>
  <c r="AD55" i="7" s="1"/>
  <c r="AC169" i="7"/>
  <c r="AD169" i="7" s="1"/>
  <c r="AC245" i="7"/>
  <c r="AD245" i="7" s="1"/>
  <c r="AF245" i="7" s="1"/>
  <c r="AG245" i="7" s="1"/>
  <c r="AC359" i="7"/>
  <c r="AD359" i="7" s="1"/>
  <c r="AC511" i="7"/>
  <c r="AD511" i="7" s="1"/>
  <c r="AE206" i="7"/>
  <c r="AF206" i="7"/>
  <c r="AG206" i="7" s="1"/>
  <c r="AF53" i="7"/>
  <c r="AG53" i="7" s="1"/>
  <c r="AE53" i="7"/>
  <c r="AF168" i="7"/>
  <c r="AG168" i="7" s="1"/>
  <c r="AE168" i="7"/>
  <c r="AF528" i="7"/>
  <c r="AG528" i="7" s="1"/>
  <c r="AE528" i="7"/>
  <c r="AF54" i="7"/>
  <c r="AG54" i="7" s="1"/>
  <c r="AE54" i="7"/>
  <c r="AC302" i="7"/>
  <c r="AD302" i="7" s="1"/>
  <c r="AI306" i="7"/>
  <c r="AI307" i="7" s="1"/>
  <c r="AI308" i="7" s="1"/>
  <c r="AI309" i="7" s="1"/>
  <c r="AI310" i="7" s="1"/>
  <c r="AE586" i="7"/>
  <c r="AF586" i="7"/>
  <c r="AG586" i="7" s="1"/>
  <c r="T111" i="5"/>
  <c r="AE319" i="7"/>
  <c r="AF319" i="7"/>
  <c r="AG319" i="7" s="1"/>
  <c r="AL49" i="8"/>
  <c r="AL53" i="8"/>
  <c r="AL54" i="8" s="1"/>
  <c r="AL55" i="8" s="1"/>
  <c r="AL56" i="8" s="1"/>
  <c r="AL57" i="8" s="1"/>
  <c r="AL58" i="8" s="1"/>
  <c r="AL125" i="8"/>
  <c r="AL126" i="8" s="1"/>
  <c r="AL127" i="8" s="1"/>
  <c r="AL128" i="8" s="1"/>
  <c r="AL129" i="8" s="1"/>
  <c r="AL130" i="8" s="1"/>
  <c r="AL121" i="8"/>
  <c r="T141" i="5"/>
  <c r="AE262" i="7"/>
  <c r="AF262" i="7"/>
  <c r="AG262" i="7" s="1"/>
  <c r="AE471" i="7"/>
  <c r="AF121" i="8"/>
  <c r="AG121" i="8" s="1"/>
  <c r="AL193" i="8"/>
  <c r="AC36" i="7"/>
  <c r="AD36" i="7" s="1"/>
  <c r="AF36" i="7" s="1"/>
  <c r="AG36" i="7" s="1"/>
  <c r="AI40" i="7"/>
  <c r="AI41" i="7" s="1"/>
  <c r="AI42" i="7" s="1"/>
  <c r="AI43" i="7" s="1"/>
  <c r="AI44" i="7" s="1"/>
  <c r="AE91" i="7"/>
  <c r="AF91" i="7"/>
  <c r="AG91" i="7" s="1"/>
  <c r="AI230" i="7"/>
  <c r="AI231" i="7" s="1"/>
  <c r="AI232" i="7" s="1"/>
  <c r="AI233" i="7" s="1"/>
  <c r="AI234" i="7" s="1"/>
  <c r="AC226" i="7"/>
  <c r="AD226" i="7" s="1"/>
  <c r="AI344" i="7"/>
  <c r="AI345" i="7" s="1"/>
  <c r="AI346" i="7" s="1"/>
  <c r="AI347" i="7" s="1"/>
  <c r="AI348" i="7" s="1"/>
  <c r="AC340" i="7"/>
  <c r="AD340" i="7" s="1"/>
  <c r="AE340" i="7" s="1"/>
  <c r="AC454" i="7"/>
  <c r="AD454" i="7" s="1"/>
  <c r="AE454" i="7" s="1"/>
  <c r="AI458" i="7"/>
  <c r="AI459" i="7" s="1"/>
  <c r="AI460" i="7" s="1"/>
  <c r="AI461" i="7" s="1"/>
  <c r="AI462" i="7" s="1"/>
  <c r="AE244" i="7"/>
  <c r="AF244" i="7"/>
  <c r="AG244" i="7" s="1"/>
  <c r="AF301" i="7"/>
  <c r="AG301" i="7" s="1"/>
  <c r="AE301" i="7"/>
  <c r="AE491" i="7"/>
  <c r="AF491" i="7"/>
  <c r="AG491" i="7" s="1"/>
  <c r="K8" i="9"/>
  <c r="U13" i="9"/>
  <c r="AF130" i="7"/>
  <c r="AG130" i="7" s="1"/>
  <c r="AE130" i="7"/>
  <c r="AF193" i="8"/>
  <c r="AG193" i="8" s="1"/>
  <c r="AE193" i="8"/>
  <c r="AL115" i="8"/>
  <c r="AL43" i="8"/>
  <c r="K8" i="8"/>
  <c r="AL79" i="8"/>
  <c r="S124" i="6"/>
  <c r="T124" i="6" s="1"/>
  <c r="AL187" i="8"/>
  <c r="AL25" i="8"/>
  <c r="AE148" i="7"/>
  <c r="AF224" i="7"/>
  <c r="AG224" i="7" s="1"/>
  <c r="AF35" i="7"/>
  <c r="AG35" i="7" s="1"/>
  <c r="AE35" i="7"/>
  <c r="AF567" i="7"/>
  <c r="AG567" i="7" s="1"/>
  <c r="AE567" i="7"/>
  <c r="AC112" i="7"/>
  <c r="AD112" i="7" s="1"/>
  <c r="AI116" i="7"/>
  <c r="AI117" i="7" s="1"/>
  <c r="AI118" i="7" s="1"/>
  <c r="AI119" i="7" s="1"/>
  <c r="AI120" i="7" s="1"/>
  <c r="AI154" i="7"/>
  <c r="AI155" i="7" s="1"/>
  <c r="AI156" i="7" s="1"/>
  <c r="AI157" i="7" s="1"/>
  <c r="AI158" i="7" s="1"/>
  <c r="AC150" i="7"/>
  <c r="AD150" i="7" s="1"/>
  <c r="AE150" i="7" s="1"/>
  <c r="AI401" i="7"/>
  <c r="AI402" i="7" s="1"/>
  <c r="AI403" i="7" s="1"/>
  <c r="AI404" i="7" s="1"/>
  <c r="AI405" i="7" s="1"/>
  <c r="AC397" i="7"/>
  <c r="AD397" i="7" s="1"/>
  <c r="AE397" i="7" s="1"/>
  <c r="S21" i="5"/>
  <c r="S66" i="5"/>
  <c r="S156" i="6"/>
  <c r="T161" i="6" s="1"/>
  <c r="T162" i="6" s="1"/>
  <c r="T163" i="6" s="1"/>
  <c r="T164" i="6" s="1"/>
  <c r="T165" i="6" s="1"/>
  <c r="T166" i="6" s="1"/>
  <c r="T167" i="6" s="1"/>
  <c r="T168" i="6" s="1"/>
  <c r="T169" i="6" s="1"/>
  <c r="S28" i="6"/>
  <c r="T33" i="6" s="1"/>
  <c r="T34" i="6" s="1"/>
  <c r="T35" i="6" s="1"/>
  <c r="T36" i="6" s="1"/>
  <c r="T37" i="6" s="1"/>
  <c r="T38" i="6" s="1"/>
  <c r="T39" i="6" s="1"/>
  <c r="T40" i="6" s="1"/>
  <c r="T41" i="6" s="1"/>
  <c r="S92" i="6"/>
  <c r="T94" i="6" s="1"/>
  <c r="T174" i="6"/>
  <c r="T177" i="6"/>
  <c r="T178" i="6" s="1"/>
  <c r="T179" i="6" s="1"/>
  <c r="T180" i="6" s="1"/>
  <c r="T181" i="6" s="1"/>
  <c r="T182" i="6" s="1"/>
  <c r="T183" i="6" s="1"/>
  <c r="T184" i="6" s="1"/>
  <c r="T185" i="6" s="1"/>
  <c r="T172" i="6"/>
  <c r="S108" i="6"/>
  <c r="T108" i="6" s="1"/>
  <c r="S44" i="6"/>
  <c r="S140" i="6"/>
  <c r="S76" i="6"/>
  <c r="K8" i="6"/>
  <c r="O512" i="11"/>
  <c r="Q512" i="11" s="1"/>
  <c r="C560" i="11"/>
  <c r="C421" i="11"/>
  <c r="O373" i="11"/>
  <c r="Q373" i="11" s="1"/>
  <c r="C587" i="11"/>
  <c r="O539" i="11"/>
  <c r="Q539" i="11" s="1"/>
  <c r="O419" i="11"/>
  <c r="Q419" i="11" s="1"/>
  <c r="C467" i="11"/>
  <c r="C513" i="11"/>
  <c r="O465" i="11"/>
  <c r="Q465" i="11" s="1"/>
  <c r="O559" i="11"/>
  <c r="Q559" i="11" s="1"/>
  <c r="AF566" i="7"/>
  <c r="AG566" i="7" s="1"/>
  <c r="AE566" i="7"/>
  <c r="C623" i="11"/>
  <c r="X461" i="11"/>
  <c r="N461" i="11"/>
  <c r="AF34" i="7"/>
  <c r="AG34" i="7" s="1"/>
  <c r="AE34" i="7"/>
  <c r="AF186" i="7"/>
  <c r="AG186" i="7" s="1"/>
  <c r="AE186" i="7"/>
  <c r="C361" i="11"/>
  <c r="O313" i="11"/>
  <c r="Q313" i="11" s="1"/>
  <c r="D463" i="11"/>
  <c r="D511" i="11" s="1"/>
  <c r="D559" i="11" s="1"/>
  <c r="D607" i="11" s="1"/>
  <c r="O415" i="11"/>
  <c r="Q415" i="11" s="1"/>
  <c r="C482" i="11"/>
  <c r="O418" i="11"/>
  <c r="Q418" i="11" s="1"/>
  <c r="N605" i="11"/>
  <c r="AE73" i="7"/>
  <c r="AF73" i="7"/>
  <c r="AG73" i="7" s="1"/>
  <c r="AF549" i="7"/>
  <c r="AG549" i="7" s="1"/>
  <c r="AE549" i="7"/>
  <c r="X443" i="11"/>
  <c r="S523" i="7"/>
  <c r="M522" i="7"/>
  <c r="R528" i="7"/>
  <c r="R523" i="7"/>
  <c r="C600" i="11"/>
  <c r="O417" i="11"/>
  <c r="Q417" i="11" s="1"/>
  <c r="C562" i="11"/>
  <c r="O464" i="11"/>
  <c r="Q464" i="11" s="1"/>
  <c r="O491" i="11"/>
  <c r="Q491" i="11" s="1"/>
  <c r="O416" i="11"/>
  <c r="Q416" i="11" s="1"/>
  <c r="X578" i="11"/>
  <c r="O371" i="11"/>
  <c r="Q371" i="11" s="1"/>
  <c r="N575" i="11"/>
  <c r="N465" i="11"/>
  <c r="N532" i="11"/>
  <c r="X632" i="11"/>
  <c r="N604" i="11"/>
  <c r="X516" i="11"/>
  <c r="N413" i="11"/>
  <c r="X634" i="11"/>
  <c r="X475" i="11"/>
  <c r="N569" i="11"/>
  <c r="B317" i="11"/>
  <c r="X397" i="11"/>
  <c r="N397" i="11"/>
  <c r="X458" i="11"/>
  <c r="N458" i="11"/>
  <c r="N429" i="11"/>
  <c r="X577" i="11"/>
  <c r="N577" i="11"/>
  <c r="X436" i="11"/>
  <c r="N436" i="11"/>
  <c r="Q352" i="11"/>
  <c r="F284" i="11"/>
  <c r="C446" i="11"/>
  <c r="AE490" i="7"/>
  <c r="AE320" i="7"/>
  <c r="O463" i="11"/>
  <c r="Q463" i="11" s="1"/>
  <c r="AE110" i="7"/>
  <c r="AF110" i="7"/>
  <c r="AG110" i="7" s="1"/>
  <c r="AE111" i="7"/>
  <c r="AE167" i="7"/>
  <c r="AF167" i="7"/>
  <c r="AG167" i="7" s="1"/>
  <c r="AF225" i="7"/>
  <c r="AG225" i="7" s="1"/>
  <c r="AE358" i="7"/>
  <c r="AF358" i="7"/>
  <c r="AG358" i="7" s="1"/>
  <c r="AF547" i="7"/>
  <c r="AG547" i="7" s="1"/>
  <c r="AE547" i="7"/>
  <c r="AE67" i="8"/>
  <c r="AF67" i="8"/>
  <c r="AG67" i="8" s="1"/>
  <c r="E279" i="11"/>
  <c r="Q319" i="11"/>
  <c r="O360" i="11"/>
  <c r="Q360" i="11" s="1"/>
  <c r="D408" i="11"/>
  <c r="D426" i="11"/>
  <c r="D492" i="11"/>
  <c r="O444" i="11"/>
  <c r="Q444" i="11" s="1"/>
  <c r="AJ622" i="11"/>
  <c r="AJ628" i="11"/>
  <c r="AJ624" i="11"/>
  <c r="AJ620" i="11"/>
  <c r="AJ612" i="11"/>
  <c r="X479" i="11"/>
  <c r="N479" i="11"/>
  <c r="AE92" i="7"/>
  <c r="AF92" i="7"/>
  <c r="AG92" i="7" s="1"/>
  <c r="R130" i="7"/>
  <c r="AF377" i="7"/>
  <c r="AG377" i="7" s="1"/>
  <c r="AE377" i="7"/>
  <c r="AF510" i="7"/>
  <c r="AG510" i="7" s="1"/>
  <c r="AE510" i="7"/>
  <c r="B337" i="11"/>
  <c r="B385" i="11" s="1"/>
  <c r="B433" i="11" s="1"/>
  <c r="B481" i="11" s="1"/>
  <c r="B529" i="11" s="1"/>
  <c r="B577" i="11" s="1"/>
  <c r="B625" i="11" s="1"/>
  <c r="B384" i="11"/>
  <c r="B432" i="11" s="1"/>
  <c r="B480" i="11" s="1"/>
  <c r="B528" i="11" s="1"/>
  <c r="B576" i="11" s="1"/>
  <c r="B624" i="11" s="1"/>
  <c r="C607" i="11"/>
  <c r="X477" i="11"/>
  <c r="N580" i="11"/>
  <c r="X602" i="11"/>
  <c r="X367" i="11"/>
  <c r="N367" i="11"/>
  <c r="N563" i="11"/>
  <c r="N559" i="11"/>
  <c r="X559" i="11"/>
  <c r="N601" i="11"/>
  <c r="X601" i="11"/>
  <c r="AF414" i="7"/>
  <c r="AG414" i="7" s="1"/>
  <c r="AE433" i="7"/>
  <c r="AF433" i="7"/>
  <c r="AG433" i="7" s="1"/>
  <c r="AF103" i="8"/>
  <c r="AG103" i="8" s="1"/>
  <c r="AE103" i="8"/>
  <c r="C435" i="11"/>
  <c r="O387" i="11"/>
  <c r="Q387" i="11" s="1"/>
  <c r="O447" i="11"/>
  <c r="Q447" i="11" s="1"/>
  <c r="C495" i="11"/>
  <c r="O466" i="11"/>
  <c r="Q466" i="11" s="1"/>
  <c r="X449" i="11"/>
  <c r="N545" i="11"/>
  <c r="X584" i="11"/>
  <c r="N574" i="11"/>
  <c r="O399" i="11"/>
  <c r="Q399" i="11" s="1"/>
  <c r="O370" i="11"/>
  <c r="Q370" i="11" s="1"/>
  <c r="C314" i="11"/>
  <c r="AE472" i="7"/>
  <c r="R206" i="7"/>
  <c r="P21" i="5"/>
  <c r="T3" i="5" s="1"/>
  <c r="AE72" i="7"/>
  <c r="AF72" i="7"/>
  <c r="AG72" i="7" s="1"/>
  <c r="AF263" i="7"/>
  <c r="AG263" i="7" s="1"/>
  <c r="AE263" i="7"/>
  <c r="R321" i="7"/>
  <c r="AF376" i="7"/>
  <c r="AG376" i="7" s="1"/>
  <c r="AE376" i="7"/>
  <c r="AE415" i="7"/>
  <c r="AF415" i="7"/>
  <c r="AG415" i="7" s="1"/>
  <c r="AE434" i="7"/>
  <c r="AF434" i="7"/>
  <c r="AG434" i="7" s="1"/>
  <c r="AF453" i="7"/>
  <c r="AG453" i="7" s="1"/>
  <c r="AE453" i="7"/>
  <c r="AF509" i="7"/>
  <c r="AG509" i="7" s="1"/>
  <c r="AE509" i="7"/>
  <c r="AF585" i="7"/>
  <c r="AG585" i="7" s="1"/>
  <c r="AE585" i="7"/>
  <c r="AF31" i="8"/>
  <c r="AG31" i="8" s="1"/>
  <c r="AE31" i="8"/>
  <c r="Q338" i="11"/>
  <c r="E289" i="11"/>
  <c r="E291" i="11"/>
  <c r="Q346" i="11"/>
  <c r="F301" i="11"/>
  <c r="E300" i="11"/>
  <c r="Q347" i="11"/>
  <c r="AE529" i="7"/>
  <c r="AF529" i="7"/>
  <c r="AG529" i="7" s="1"/>
  <c r="AE548" i="7"/>
  <c r="AF548" i="7"/>
  <c r="AG548" i="7" s="1"/>
  <c r="C381" i="11"/>
  <c r="C334" i="11"/>
  <c r="O333" i="11"/>
  <c r="O367" i="11"/>
  <c r="Q367" i="11" s="1"/>
  <c r="AC131" i="7"/>
  <c r="AD131" i="7" s="1"/>
  <c r="AI135" i="7"/>
  <c r="AI136" i="7" s="1"/>
  <c r="AI137" i="7" s="1"/>
  <c r="AI138" i="7" s="1"/>
  <c r="AI139" i="7" s="1"/>
  <c r="AF205" i="7"/>
  <c r="AG205" i="7" s="1"/>
  <c r="AE205" i="7"/>
  <c r="AE378" i="7"/>
  <c r="AF396" i="7"/>
  <c r="AG396" i="7" s="1"/>
  <c r="AE452" i="7"/>
  <c r="AF452" i="7"/>
  <c r="AG452" i="7" s="1"/>
  <c r="X586" i="7"/>
  <c r="F586" i="7" s="1"/>
  <c r="Y586" i="7" s="1"/>
  <c r="R587" i="7"/>
  <c r="P25" i="8"/>
  <c r="V3" i="8" s="1"/>
  <c r="AE139" i="8"/>
  <c r="AF139" i="8"/>
  <c r="AG139" i="8" s="1"/>
  <c r="AE157" i="8"/>
  <c r="AF157" i="8"/>
  <c r="AG157" i="8" s="1"/>
  <c r="C436" i="11"/>
  <c r="O388" i="11"/>
  <c r="Q388" i="11" s="1"/>
  <c r="C400" i="11"/>
  <c r="C353" i="11"/>
  <c r="O396" i="11"/>
  <c r="Q396" i="11" s="1"/>
  <c r="S238" i="7"/>
  <c r="M237" i="7"/>
  <c r="J411" i="11"/>
  <c r="J447" i="11"/>
  <c r="J445" i="11"/>
  <c r="J443" i="11"/>
  <c r="N443" i="11" s="1"/>
  <c r="J442" i="11"/>
  <c r="N442" i="11" s="1"/>
  <c r="J439" i="11"/>
  <c r="J423" i="11"/>
  <c r="N423" i="11" s="1"/>
  <c r="J421" i="11"/>
  <c r="J415" i="11"/>
  <c r="J416" i="11"/>
  <c r="AL446" i="11"/>
  <c r="AL442" i="11"/>
  <c r="AL426" i="11"/>
  <c r="AL411" i="11"/>
  <c r="AL447" i="11"/>
  <c r="AL443" i="11"/>
  <c r="AL415" i="11"/>
  <c r="AL416" i="11"/>
  <c r="C440" i="11"/>
  <c r="O392" i="11"/>
  <c r="Q392" i="11" s="1"/>
  <c r="K8" i="7"/>
  <c r="S276" i="7"/>
  <c r="M275" i="7"/>
  <c r="AI553" i="7"/>
  <c r="AI554" i="7" s="1"/>
  <c r="AI555" i="7" s="1"/>
  <c r="AI556" i="7" s="1"/>
  <c r="AI557" i="7" s="1"/>
  <c r="AC321" i="7"/>
  <c r="AD321" i="7" s="1"/>
  <c r="AI325" i="7"/>
  <c r="AI326" i="7" s="1"/>
  <c r="AI327" i="7" s="1"/>
  <c r="AI328" i="7" s="1"/>
  <c r="AI329" i="7" s="1"/>
  <c r="S333" i="7"/>
  <c r="M332" i="7"/>
  <c r="AC74" i="7"/>
  <c r="AD74" i="7" s="1"/>
  <c r="S428" i="7"/>
  <c r="M427" i="7"/>
  <c r="S580" i="7"/>
  <c r="M579" i="7"/>
  <c r="S94" i="4"/>
  <c r="S95" i="4" s="1"/>
  <c r="S96" i="4" s="1"/>
  <c r="S97" i="4" s="1"/>
  <c r="S98" i="4" s="1"/>
  <c r="S99" i="4" s="1"/>
  <c r="S100" i="4" s="1"/>
  <c r="S101" i="4" s="1"/>
  <c r="S102" i="4" s="1"/>
  <c r="S103" i="4" s="1"/>
  <c r="K86" i="4"/>
  <c r="S105" i="7"/>
  <c r="M104" i="7"/>
  <c r="S390" i="7"/>
  <c r="M389" i="7"/>
  <c r="S485" i="7"/>
  <c r="M484" i="7"/>
  <c r="S561" i="7"/>
  <c r="M560" i="7"/>
  <c r="AC93" i="7"/>
  <c r="AD93" i="7" s="1"/>
  <c r="AC587" i="7"/>
  <c r="AD587" i="7" s="1"/>
  <c r="AL61" i="8"/>
  <c r="F312" i="11"/>
  <c r="A224" i="11"/>
  <c r="H669" i="11" s="1"/>
  <c r="A266" i="11"/>
  <c r="B48" i="11"/>
  <c r="A256" i="11"/>
  <c r="J670" i="11" s="1"/>
  <c r="M193" i="8"/>
  <c r="A240" i="11"/>
  <c r="J667" i="11" s="1"/>
  <c r="E678" i="11"/>
  <c r="E665" i="11"/>
  <c r="E675" i="11"/>
  <c r="E671" i="11"/>
  <c r="E670" i="11"/>
  <c r="E677" i="11"/>
  <c r="E666" i="11"/>
  <c r="E676" i="11"/>
  <c r="E668" i="11"/>
  <c r="E673" i="11"/>
  <c r="E674" i="11"/>
  <c r="E669" i="11"/>
  <c r="E680" i="11"/>
  <c r="E667" i="11"/>
  <c r="AI180" i="7" l="1"/>
  <c r="AE568" i="7"/>
  <c r="AF454" i="7"/>
  <c r="AG454" i="7" s="1"/>
  <c r="K46" i="4"/>
  <c r="AF435" i="7"/>
  <c r="AG435" i="7" s="1"/>
  <c r="AF188" i="7"/>
  <c r="AG188" i="7" s="1"/>
  <c r="I606" i="7"/>
  <c r="X567" i="7"/>
  <c r="F567" i="7" s="1"/>
  <c r="Y567" i="7" s="1"/>
  <c r="X225" i="7"/>
  <c r="F225" i="7" s="1"/>
  <c r="Y225" i="7" s="1"/>
  <c r="X320" i="7"/>
  <c r="F320" i="7" s="1"/>
  <c r="Y320" i="7" s="1"/>
  <c r="X281" i="7"/>
  <c r="F281" i="7" s="1"/>
  <c r="Y281" i="7" s="1"/>
  <c r="X585" i="7"/>
  <c r="F585" i="7" s="1"/>
  <c r="Y585" i="7" s="1"/>
  <c r="I609" i="7"/>
  <c r="X491" i="7"/>
  <c r="F491" i="7" s="1"/>
  <c r="Y491" i="7" s="1"/>
  <c r="X339" i="7"/>
  <c r="F339" i="7" s="1"/>
  <c r="Y339" i="7" s="1"/>
  <c r="X471" i="7"/>
  <c r="F471" i="7" s="1"/>
  <c r="Y471" i="7" s="1"/>
  <c r="X414" i="7"/>
  <c r="F414" i="7" s="1"/>
  <c r="Y414" i="7" s="1"/>
  <c r="X72" i="7"/>
  <c r="F72" i="7" s="1"/>
  <c r="Y72" i="7" s="1"/>
  <c r="X321" i="7"/>
  <c r="F321" i="7" s="1"/>
  <c r="Y321" i="7" s="1"/>
  <c r="X357" i="7"/>
  <c r="F357" i="7" s="1"/>
  <c r="Y357" i="7" s="1"/>
  <c r="X433" i="7"/>
  <c r="F433" i="7" s="1"/>
  <c r="Y433" i="7" s="1"/>
  <c r="X224" i="7"/>
  <c r="F224" i="7" s="1"/>
  <c r="Y224" i="7" s="1"/>
  <c r="I625" i="7"/>
  <c r="X186" i="7"/>
  <c r="F186" i="7" s="1"/>
  <c r="Y186" i="7" s="1"/>
  <c r="X511" i="7"/>
  <c r="F511" i="7" s="1"/>
  <c r="Y511" i="7" s="1"/>
  <c r="AE283" i="7"/>
  <c r="AI123" i="7"/>
  <c r="T126" i="5"/>
  <c r="T130" i="5"/>
  <c r="T131" i="5" s="1"/>
  <c r="T132" i="5" s="1"/>
  <c r="T133" i="5" s="1"/>
  <c r="T134" i="5" s="1"/>
  <c r="T135" i="5" s="1"/>
  <c r="T136" i="5" s="1"/>
  <c r="T137" i="5" s="1"/>
  <c r="T138" i="5" s="1"/>
  <c r="AI332" i="7"/>
  <c r="AI427" i="7"/>
  <c r="AI579" i="7"/>
  <c r="E287" i="11"/>
  <c r="Q331" i="11"/>
  <c r="Q321" i="11"/>
  <c r="G279" i="11"/>
  <c r="I607" i="7"/>
  <c r="I626" i="7"/>
  <c r="X416" i="7"/>
  <c r="F416" i="7" s="1"/>
  <c r="Y416" i="7" s="1"/>
  <c r="X340" i="7"/>
  <c r="F340" i="7" s="1"/>
  <c r="Y340" i="7" s="1"/>
  <c r="X568" i="7"/>
  <c r="F568" i="7" s="1"/>
  <c r="Y568" i="7" s="1"/>
  <c r="X263" i="7"/>
  <c r="F263" i="7" s="1"/>
  <c r="Y263" i="7" s="1"/>
  <c r="Q329" i="11"/>
  <c r="F282" i="11"/>
  <c r="D427" i="11"/>
  <c r="O379" i="11"/>
  <c r="Q379" i="11" s="1"/>
  <c r="C518" i="11"/>
  <c r="O470" i="11"/>
  <c r="Q470" i="11" s="1"/>
  <c r="N445" i="11"/>
  <c r="N447" i="11"/>
  <c r="F285" i="11"/>
  <c r="X631" i="11"/>
  <c r="I612" i="7"/>
  <c r="I610" i="7"/>
  <c r="I630" i="7"/>
  <c r="D479" i="11"/>
  <c r="O431" i="11"/>
  <c r="Q431" i="11" s="1"/>
  <c r="C445" i="11"/>
  <c r="O397" i="11"/>
  <c r="Q397" i="11" s="1"/>
  <c r="L439" i="11"/>
  <c r="L415" i="11"/>
  <c r="N415" i="11" s="1"/>
  <c r="L426" i="11"/>
  <c r="N426" i="11" s="1"/>
  <c r="C378" i="11"/>
  <c r="O330" i="11"/>
  <c r="C442" i="11"/>
  <c r="N416" i="11"/>
  <c r="N439" i="11"/>
  <c r="I623" i="7"/>
  <c r="N568" i="11"/>
  <c r="F288" i="11"/>
  <c r="AE416" i="7"/>
  <c r="O607" i="11"/>
  <c r="Q607" i="11" s="1"/>
  <c r="X262" i="7"/>
  <c r="F262" i="7" s="1"/>
  <c r="Y262" i="7" s="1"/>
  <c r="E302" i="11"/>
  <c r="C473" i="11"/>
  <c r="O425" i="11"/>
  <c r="Q425" i="11" s="1"/>
  <c r="D434" i="11"/>
  <c r="O386" i="11"/>
  <c r="Q386" i="11" s="1"/>
  <c r="N433" i="11"/>
  <c r="X433" i="11"/>
  <c r="N394" i="11"/>
  <c r="X394" i="11"/>
  <c r="X431" i="11"/>
  <c r="N431" i="11"/>
  <c r="X528" i="11"/>
  <c r="N528" i="11"/>
  <c r="N510" i="11"/>
  <c r="X510" i="11"/>
  <c r="N457" i="11"/>
  <c r="X457" i="11"/>
  <c r="X515" i="11"/>
  <c r="N515" i="11"/>
  <c r="X588" i="11"/>
  <c r="N588" i="11"/>
  <c r="N618" i="11"/>
  <c r="X618" i="11"/>
  <c r="N534" i="11"/>
  <c r="X534" i="11"/>
  <c r="X560" i="11"/>
  <c r="N560" i="11"/>
  <c r="I611" i="7"/>
  <c r="I627" i="7"/>
  <c r="I613" i="7"/>
  <c r="I629" i="7"/>
  <c r="X338" i="7"/>
  <c r="F338" i="7" s="1"/>
  <c r="Y338" i="7" s="1"/>
  <c r="T92" i="6"/>
  <c r="AI256" i="7"/>
  <c r="AI313" i="7"/>
  <c r="AI408" i="7"/>
  <c r="AI465" i="7"/>
  <c r="X509" i="7"/>
  <c r="F509" i="7" s="1"/>
  <c r="Y509" i="7" s="1"/>
  <c r="X53" i="7"/>
  <c r="F53" i="7" s="1"/>
  <c r="Y53" i="7" s="1"/>
  <c r="AI275" i="7"/>
  <c r="H625" i="11"/>
  <c r="H622" i="11"/>
  <c r="H612" i="11"/>
  <c r="H620" i="11"/>
  <c r="H628" i="11"/>
  <c r="H624" i="11"/>
  <c r="I220" i="8"/>
  <c r="I216" i="8"/>
  <c r="I219" i="8"/>
  <c r="M214" i="8"/>
  <c r="I222" i="8"/>
  <c r="I215" i="8"/>
  <c r="I223" i="8"/>
  <c r="I214" i="8"/>
  <c r="I221" i="8"/>
  <c r="I217" i="8"/>
  <c r="I218" i="8"/>
  <c r="C489" i="11"/>
  <c r="O441" i="11"/>
  <c r="Q441" i="11" s="1"/>
  <c r="X592" i="11"/>
  <c r="N592" i="11"/>
  <c r="N572" i="11"/>
  <c r="X572" i="11"/>
  <c r="X523" i="11"/>
  <c r="N523" i="11"/>
  <c r="N462" i="11"/>
  <c r="X462" i="11"/>
  <c r="N419" i="11"/>
  <c r="X419" i="11"/>
  <c r="X607" i="11"/>
  <c r="N607" i="11"/>
  <c r="X525" i="11"/>
  <c r="N525" i="11"/>
  <c r="AI85" i="7"/>
  <c r="N411" i="11"/>
  <c r="O384" i="11"/>
  <c r="Q384" i="11" s="1"/>
  <c r="X587" i="7"/>
  <c r="F587" i="7" s="1"/>
  <c r="Y587" i="7" s="1"/>
  <c r="AE264" i="7"/>
  <c r="I615" i="7"/>
  <c r="I631" i="7"/>
  <c r="I617" i="7"/>
  <c r="I633" i="7"/>
  <c r="AF150" i="7"/>
  <c r="AG150" i="7" s="1"/>
  <c r="X616" i="11"/>
  <c r="N484" i="11"/>
  <c r="T60" i="6"/>
  <c r="X129" i="7"/>
  <c r="F129" i="7" s="1"/>
  <c r="Y129" i="7" s="1"/>
  <c r="N481" i="11"/>
  <c r="N526" i="11"/>
  <c r="T65" i="6"/>
  <c r="T66" i="6" s="1"/>
  <c r="T67" i="6" s="1"/>
  <c r="T68" i="6" s="1"/>
  <c r="T69" i="6" s="1"/>
  <c r="T70" i="6" s="1"/>
  <c r="T71" i="6" s="1"/>
  <c r="T72" i="6" s="1"/>
  <c r="T73" i="6" s="1"/>
  <c r="AI503" i="7"/>
  <c r="AI218" i="7"/>
  <c r="AI104" i="7"/>
  <c r="AI161" i="7"/>
  <c r="I616" i="7"/>
  <c r="I622" i="7"/>
  <c r="X110" i="7"/>
  <c r="F110" i="7" s="1"/>
  <c r="Y110" i="7" s="1"/>
  <c r="M28" i="7"/>
  <c r="M604" i="7"/>
  <c r="I618" i="7"/>
  <c r="AI541" i="7"/>
  <c r="AI522" i="7"/>
  <c r="AI294" i="7"/>
  <c r="AI199" i="7"/>
  <c r="N434" i="11"/>
  <c r="X434" i="11"/>
  <c r="N527" i="11"/>
  <c r="X527" i="11"/>
  <c r="X460" i="11"/>
  <c r="N460" i="11"/>
  <c r="N398" i="11"/>
  <c r="X398" i="11"/>
  <c r="N432" i="11"/>
  <c r="X432" i="11"/>
  <c r="X557" i="11"/>
  <c r="N557" i="11"/>
  <c r="X485" i="11"/>
  <c r="N485" i="11"/>
  <c r="X589" i="11"/>
  <c r="N589" i="11"/>
  <c r="X530" i="11"/>
  <c r="N530" i="11"/>
  <c r="N608" i="11"/>
  <c r="X608" i="11"/>
  <c r="X613" i="11"/>
  <c r="N613" i="11"/>
  <c r="X531" i="11"/>
  <c r="N531" i="11"/>
  <c r="N633" i="11"/>
  <c r="X633" i="11"/>
  <c r="C472" i="11"/>
  <c r="O424" i="11"/>
  <c r="Q424" i="11" s="1"/>
  <c r="D486" i="11"/>
  <c r="O438" i="11"/>
  <c r="Q438" i="11" s="1"/>
  <c r="H280" i="11"/>
  <c r="Q325" i="11"/>
  <c r="C420" i="11"/>
  <c r="O372" i="11"/>
  <c r="Q372" i="11" s="1"/>
  <c r="O341" i="11"/>
  <c r="C389" i="11"/>
  <c r="N555" i="11"/>
  <c r="X555" i="11"/>
  <c r="N480" i="11"/>
  <c r="X480" i="11"/>
  <c r="N438" i="11"/>
  <c r="X438" i="11"/>
  <c r="O337" i="11"/>
  <c r="C385" i="11"/>
  <c r="B381" i="11"/>
  <c r="B429" i="11" s="1"/>
  <c r="B477" i="11" s="1"/>
  <c r="B525" i="11" s="1"/>
  <c r="B573" i="11" s="1"/>
  <c r="B621" i="11" s="1"/>
  <c r="B334" i="11"/>
  <c r="B382" i="11" s="1"/>
  <c r="B430" i="11" s="1"/>
  <c r="B478" i="11" s="1"/>
  <c r="B526" i="11" s="1"/>
  <c r="B574" i="11" s="1"/>
  <c r="B622" i="11" s="1"/>
  <c r="AI28" i="7"/>
  <c r="C423" i="11"/>
  <c r="I624" i="7"/>
  <c r="R34" i="7"/>
  <c r="T34" i="7" s="1"/>
  <c r="V34" i="7" s="1"/>
  <c r="I628" i="7"/>
  <c r="X282" i="7"/>
  <c r="F282" i="7" s="1"/>
  <c r="Y282" i="7" s="1"/>
  <c r="AI389" i="7"/>
  <c r="AI351" i="7"/>
  <c r="AI47" i="7"/>
  <c r="X437" i="11"/>
  <c r="N437" i="11"/>
  <c r="X486" i="11"/>
  <c r="N486" i="11"/>
  <c r="N524" i="11"/>
  <c r="X524" i="11"/>
  <c r="X635" i="11"/>
  <c r="N635" i="11"/>
  <c r="N609" i="11"/>
  <c r="X609" i="11"/>
  <c r="X586" i="11"/>
  <c r="N586" i="11"/>
  <c r="AI66" i="7"/>
  <c r="N421" i="11"/>
  <c r="I604" i="7"/>
  <c r="I619" i="7"/>
  <c r="I605" i="7"/>
  <c r="I621" i="7"/>
  <c r="N590" i="11"/>
  <c r="X562" i="11"/>
  <c r="X319" i="7"/>
  <c r="F319" i="7" s="1"/>
  <c r="Y319" i="7" s="1"/>
  <c r="X591" i="11"/>
  <c r="AI484" i="7"/>
  <c r="AI370" i="7"/>
  <c r="T85" i="5"/>
  <c r="T86" i="5" s="1"/>
  <c r="T87" i="5" s="1"/>
  <c r="T88" i="5" s="1"/>
  <c r="T89" i="5" s="1"/>
  <c r="T90" i="5" s="1"/>
  <c r="T91" i="5" s="1"/>
  <c r="T92" i="5" s="1"/>
  <c r="T93" i="5" s="1"/>
  <c r="I608" i="7"/>
  <c r="I614" i="7"/>
  <c r="R29" i="7"/>
  <c r="R54" i="7"/>
  <c r="I620" i="7"/>
  <c r="X395" i="7"/>
  <c r="F395" i="7" s="1"/>
  <c r="Y395" i="7" s="1"/>
  <c r="I632" i="7"/>
  <c r="X188" i="7"/>
  <c r="F188" i="7" s="1"/>
  <c r="Y188" i="7" s="1"/>
  <c r="X435" i="7"/>
  <c r="F435" i="7" s="1"/>
  <c r="Y435" i="7" s="1"/>
  <c r="X187" i="7"/>
  <c r="F187" i="7" s="1"/>
  <c r="Y187" i="7" s="1"/>
  <c r="AI446" i="7"/>
  <c r="AI237" i="7"/>
  <c r="AI142" i="7"/>
  <c r="Q340" i="11"/>
  <c r="F290" i="11"/>
  <c r="O428" i="11"/>
  <c r="Q428" i="11" s="1"/>
  <c r="C476" i="11"/>
  <c r="F281" i="11"/>
  <c r="Q327" i="11"/>
  <c r="X489" i="11"/>
  <c r="N489" i="11"/>
  <c r="N509" i="11"/>
  <c r="X509" i="11"/>
  <c r="X579" i="11"/>
  <c r="N579" i="11"/>
  <c r="X444" i="11"/>
  <c r="N444" i="11"/>
  <c r="X435" i="11"/>
  <c r="N435" i="11"/>
  <c r="X610" i="11"/>
  <c r="N610" i="11"/>
  <c r="N497" i="11"/>
  <c r="X497" i="11"/>
  <c r="X567" i="11"/>
  <c r="N567" i="11"/>
  <c r="X564" i="11"/>
  <c r="N564" i="11"/>
  <c r="X593" i="11"/>
  <c r="N593" i="11"/>
  <c r="X640" i="11"/>
  <c r="N640" i="11"/>
  <c r="X637" i="11"/>
  <c r="N637" i="11"/>
  <c r="N566" i="11"/>
  <c r="X566" i="11"/>
  <c r="N540" i="11"/>
  <c r="X540" i="11"/>
  <c r="X639" i="11"/>
  <c r="N639" i="11"/>
  <c r="C631" i="11"/>
  <c r="O631" i="11" s="1"/>
  <c r="Q631" i="11" s="1"/>
  <c r="O583" i="11"/>
  <c r="Q583" i="11" s="1"/>
  <c r="AE207" i="7"/>
  <c r="AE245" i="7"/>
  <c r="AE36" i="7"/>
  <c r="T129" i="6"/>
  <c r="T130" i="6" s="1"/>
  <c r="T131" i="6" s="1"/>
  <c r="T132" i="6" s="1"/>
  <c r="T133" i="6" s="1"/>
  <c r="T134" i="6" s="1"/>
  <c r="T135" i="6" s="1"/>
  <c r="T136" i="6" s="1"/>
  <c r="T137" i="6" s="1"/>
  <c r="R453" i="7"/>
  <c r="R226" i="7"/>
  <c r="X226" i="7" s="1"/>
  <c r="F226" i="7" s="1"/>
  <c r="Y226" i="7" s="1"/>
  <c r="X510" i="7"/>
  <c r="F510" i="7" s="1"/>
  <c r="Y510" i="7" s="1"/>
  <c r="R358" i="7"/>
  <c r="X358" i="7" s="1"/>
  <c r="F358" i="7" s="1"/>
  <c r="Y358" i="7" s="1"/>
  <c r="R92" i="7"/>
  <c r="X91" i="7"/>
  <c r="F91" i="7" s="1"/>
  <c r="Y91" i="7" s="1"/>
  <c r="R73" i="7"/>
  <c r="X73" i="7" s="1"/>
  <c r="F73" i="7" s="1"/>
  <c r="Y73" i="7" s="1"/>
  <c r="R283" i="7"/>
  <c r="X283" i="7" s="1"/>
  <c r="F283" i="7" s="1"/>
  <c r="Y283" i="7" s="1"/>
  <c r="X244" i="7"/>
  <c r="F244" i="7" s="1"/>
  <c r="Y244" i="7" s="1"/>
  <c r="R245" i="7"/>
  <c r="X245" i="7" s="1"/>
  <c r="F245" i="7" s="1"/>
  <c r="Y245" i="7" s="1"/>
  <c r="X547" i="7"/>
  <c r="F547" i="7" s="1"/>
  <c r="Y547" i="7" s="1"/>
  <c r="R548" i="7"/>
  <c r="R149" i="7"/>
  <c r="X148" i="7"/>
  <c r="F148" i="7" s="1"/>
  <c r="Y148" i="7" s="1"/>
  <c r="R301" i="7"/>
  <c r="X300" i="7"/>
  <c r="F300" i="7" s="1"/>
  <c r="Y300" i="7" s="1"/>
  <c r="X167" i="7"/>
  <c r="F167" i="7" s="1"/>
  <c r="Y167" i="7" s="1"/>
  <c r="R168" i="7"/>
  <c r="X415" i="7"/>
  <c r="F415" i="7" s="1"/>
  <c r="Y415" i="7" s="1"/>
  <c r="X376" i="7"/>
  <c r="F376" i="7" s="1"/>
  <c r="Y376" i="7" s="1"/>
  <c r="R377" i="7"/>
  <c r="R35" i="7"/>
  <c r="T35" i="7" s="1"/>
  <c r="V35" i="7" s="1"/>
  <c r="R397" i="7"/>
  <c r="X397" i="7" s="1"/>
  <c r="F397" i="7" s="1"/>
  <c r="Y397" i="7" s="1"/>
  <c r="X396" i="7"/>
  <c r="F396" i="7" s="1"/>
  <c r="Y396" i="7" s="1"/>
  <c r="T126" i="6"/>
  <c r="T100" i="5"/>
  <c r="T101" i="5" s="1"/>
  <c r="T102" i="5" s="1"/>
  <c r="T103" i="5" s="1"/>
  <c r="T104" i="5" s="1"/>
  <c r="T105" i="5" s="1"/>
  <c r="T106" i="5" s="1"/>
  <c r="T107" i="5" s="1"/>
  <c r="T108" i="5" s="1"/>
  <c r="AE169" i="7"/>
  <c r="AF169" i="7"/>
  <c r="AG169" i="7" s="1"/>
  <c r="AF511" i="7"/>
  <c r="AG511" i="7" s="1"/>
  <c r="AE511" i="7"/>
  <c r="T40" i="5"/>
  <c r="T41" i="5" s="1"/>
  <c r="T42" i="5" s="1"/>
  <c r="T43" i="5" s="1"/>
  <c r="T44" i="5" s="1"/>
  <c r="T45" i="5" s="1"/>
  <c r="T46" i="5" s="1"/>
  <c r="T47" i="5" s="1"/>
  <c r="T48" i="5" s="1"/>
  <c r="T36" i="5"/>
  <c r="AF340" i="7"/>
  <c r="AG340" i="7" s="1"/>
  <c r="AE359" i="7"/>
  <c r="AF359" i="7"/>
  <c r="AG359" i="7" s="1"/>
  <c r="T160" i="5"/>
  <c r="T161" i="5" s="1"/>
  <c r="T162" i="5" s="1"/>
  <c r="T163" i="5" s="1"/>
  <c r="T164" i="5" s="1"/>
  <c r="T165" i="5" s="1"/>
  <c r="T166" i="5" s="1"/>
  <c r="T167" i="5" s="1"/>
  <c r="T168" i="5" s="1"/>
  <c r="T156" i="5"/>
  <c r="AE55" i="7"/>
  <c r="AF55" i="7"/>
  <c r="AG55" i="7" s="1"/>
  <c r="AF112" i="7"/>
  <c r="AG112" i="7" s="1"/>
  <c r="AE112" i="7"/>
  <c r="AF397" i="7"/>
  <c r="AG397" i="7" s="1"/>
  <c r="T70" i="5"/>
  <c r="T71" i="5" s="1"/>
  <c r="T72" i="5" s="1"/>
  <c r="T73" i="5" s="1"/>
  <c r="T74" i="5" s="1"/>
  <c r="T75" i="5" s="1"/>
  <c r="T76" i="5" s="1"/>
  <c r="T77" i="5" s="1"/>
  <c r="T78" i="5" s="1"/>
  <c r="T66" i="5"/>
  <c r="AE226" i="7"/>
  <c r="AF226" i="7"/>
  <c r="AG226" i="7" s="1"/>
  <c r="T25" i="5"/>
  <c r="T26" i="5" s="1"/>
  <c r="T27" i="5" s="1"/>
  <c r="T28" i="5" s="1"/>
  <c r="T29" i="5" s="1"/>
  <c r="T30" i="5" s="1"/>
  <c r="T31" i="5" s="1"/>
  <c r="T32" i="5" s="1"/>
  <c r="T33" i="5" s="1"/>
  <c r="T21" i="5"/>
  <c r="V13" i="9"/>
  <c r="V22" i="9"/>
  <c r="V23" i="9" s="1"/>
  <c r="V24" i="9" s="1"/>
  <c r="V25" i="9" s="1"/>
  <c r="V26" i="9" s="1"/>
  <c r="V27" i="9" s="1"/>
  <c r="V28" i="9" s="1"/>
  <c r="V29" i="9" s="1"/>
  <c r="V30" i="9" s="1"/>
  <c r="V31" i="9" s="1"/>
  <c r="AE302" i="7"/>
  <c r="AF302" i="7"/>
  <c r="AG302" i="7" s="1"/>
  <c r="T28" i="6"/>
  <c r="T30" i="6"/>
  <c r="T97" i="6"/>
  <c r="T98" i="6" s="1"/>
  <c r="T99" i="6" s="1"/>
  <c r="T100" i="6" s="1"/>
  <c r="T101" i="6" s="1"/>
  <c r="T102" i="6" s="1"/>
  <c r="T103" i="6" s="1"/>
  <c r="T104" i="6" s="1"/>
  <c r="T105" i="6" s="1"/>
  <c r="T156" i="6"/>
  <c r="T158" i="6"/>
  <c r="T44" i="6"/>
  <c r="T46" i="6"/>
  <c r="T49" i="6"/>
  <c r="T50" i="6" s="1"/>
  <c r="T51" i="6" s="1"/>
  <c r="T52" i="6" s="1"/>
  <c r="T53" i="6" s="1"/>
  <c r="T54" i="6" s="1"/>
  <c r="T55" i="6" s="1"/>
  <c r="T56" i="6" s="1"/>
  <c r="T57" i="6" s="1"/>
  <c r="T76" i="6"/>
  <c r="T81" i="6"/>
  <c r="T82" i="6" s="1"/>
  <c r="T83" i="6" s="1"/>
  <c r="T84" i="6" s="1"/>
  <c r="T85" i="6" s="1"/>
  <c r="T86" i="6" s="1"/>
  <c r="T87" i="6" s="1"/>
  <c r="T88" i="6" s="1"/>
  <c r="T89" i="6" s="1"/>
  <c r="T78" i="6"/>
  <c r="T110" i="6"/>
  <c r="T113" i="6"/>
  <c r="T114" i="6" s="1"/>
  <c r="T115" i="6" s="1"/>
  <c r="T116" i="6" s="1"/>
  <c r="T117" i="6" s="1"/>
  <c r="T118" i="6" s="1"/>
  <c r="T119" i="6" s="1"/>
  <c r="T120" i="6" s="1"/>
  <c r="T121" i="6" s="1"/>
  <c r="T145" i="6"/>
  <c r="T146" i="6" s="1"/>
  <c r="T147" i="6" s="1"/>
  <c r="T148" i="6" s="1"/>
  <c r="T149" i="6" s="1"/>
  <c r="T150" i="6" s="1"/>
  <c r="T151" i="6" s="1"/>
  <c r="T152" i="6" s="1"/>
  <c r="T153" i="6" s="1"/>
  <c r="T142" i="6"/>
  <c r="T140" i="6"/>
  <c r="AF74" i="7"/>
  <c r="AG74" i="7" s="1"/>
  <c r="AE74" i="7"/>
  <c r="O353" i="11"/>
  <c r="C401" i="11"/>
  <c r="C494" i="11"/>
  <c r="O446" i="11"/>
  <c r="Q446" i="11" s="1"/>
  <c r="C530" i="11"/>
  <c r="AF321" i="7"/>
  <c r="AG321" i="7" s="1"/>
  <c r="AE321" i="7"/>
  <c r="AF131" i="7"/>
  <c r="AG131" i="7" s="1"/>
  <c r="AE131" i="7"/>
  <c r="O381" i="11"/>
  <c r="Q381" i="11" s="1"/>
  <c r="C429" i="11"/>
  <c r="B318" i="11"/>
  <c r="B366" i="11" s="1"/>
  <c r="B414" i="11" s="1"/>
  <c r="B462" i="11" s="1"/>
  <c r="B510" i="11" s="1"/>
  <c r="B558" i="11" s="1"/>
  <c r="B606" i="11" s="1"/>
  <c r="B365" i="11"/>
  <c r="B413" i="11" s="1"/>
  <c r="B461" i="11" s="1"/>
  <c r="B509" i="11" s="1"/>
  <c r="B557" i="11" s="1"/>
  <c r="B605" i="11" s="1"/>
  <c r="O562" i="11"/>
  <c r="Q562" i="11" s="1"/>
  <c r="C610" i="11"/>
  <c r="O610" i="11" s="1"/>
  <c r="Q610" i="11" s="1"/>
  <c r="C608" i="11"/>
  <c r="O608" i="11" s="1"/>
  <c r="Q608" i="11" s="1"/>
  <c r="O560" i="11"/>
  <c r="Q560" i="11" s="1"/>
  <c r="F344" i="11"/>
  <c r="F392" i="11" s="1"/>
  <c r="F440" i="11" s="1"/>
  <c r="F488" i="11" s="1"/>
  <c r="F536" i="11" s="1"/>
  <c r="F584" i="11" s="1"/>
  <c r="F632" i="11" s="1"/>
  <c r="F316" i="11"/>
  <c r="F364" i="11" s="1"/>
  <c r="F412" i="11" s="1"/>
  <c r="F460" i="11" s="1"/>
  <c r="F508" i="11" s="1"/>
  <c r="F556" i="11" s="1"/>
  <c r="F604" i="11" s="1"/>
  <c r="F360" i="11"/>
  <c r="F408" i="11" s="1"/>
  <c r="F456" i="11" s="1"/>
  <c r="F504" i="11" s="1"/>
  <c r="F552" i="11" s="1"/>
  <c r="F600" i="11" s="1"/>
  <c r="F328" i="11"/>
  <c r="F376" i="11" s="1"/>
  <c r="F424" i="11" s="1"/>
  <c r="F472" i="11" s="1"/>
  <c r="F520" i="11" s="1"/>
  <c r="F568" i="11" s="1"/>
  <c r="F616" i="11" s="1"/>
  <c r="F314" i="11"/>
  <c r="F362" i="11" s="1"/>
  <c r="F410" i="11" s="1"/>
  <c r="F458" i="11" s="1"/>
  <c r="F506" i="11" s="1"/>
  <c r="F554" i="11" s="1"/>
  <c r="F602" i="11" s="1"/>
  <c r="F313" i="11"/>
  <c r="F361" i="11" s="1"/>
  <c r="F409" i="11" s="1"/>
  <c r="F457" i="11" s="1"/>
  <c r="F505" i="11" s="1"/>
  <c r="F553" i="11" s="1"/>
  <c r="F601" i="11" s="1"/>
  <c r="F345" i="11"/>
  <c r="F393" i="11" s="1"/>
  <c r="F441" i="11" s="1"/>
  <c r="F489" i="11" s="1"/>
  <c r="F537" i="11" s="1"/>
  <c r="F585" i="11" s="1"/>
  <c r="F633" i="11" s="1"/>
  <c r="C488" i="11"/>
  <c r="O440" i="11"/>
  <c r="Q440" i="11" s="1"/>
  <c r="O436" i="11"/>
  <c r="Q436" i="11" s="1"/>
  <c r="C484" i="11"/>
  <c r="G287" i="11"/>
  <c r="Q333" i="11"/>
  <c r="X206" i="7"/>
  <c r="F206" i="7" s="1"/>
  <c r="Y206" i="7" s="1"/>
  <c r="R207" i="7"/>
  <c r="X207" i="7" s="1"/>
  <c r="F207" i="7" s="1"/>
  <c r="Y207" i="7" s="1"/>
  <c r="X130" i="7"/>
  <c r="F130" i="7" s="1"/>
  <c r="Y130" i="7" s="1"/>
  <c r="R131" i="7"/>
  <c r="X131" i="7" s="1"/>
  <c r="F131" i="7" s="1"/>
  <c r="Y131" i="7" s="1"/>
  <c r="D540" i="11"/>
  <c r="O492" i="11"/>
  <c r="Q492" i="11" s="1"/>
  <c r="R529" i="7"/>
  <c r="X528" i="7"/>
  <c r="F528" i="7" s="1"/>
  <c r="Y528" i="7" s="1"/>
  <c r="O511" i="11"/>
  <c r="Q511" i="11" s="1"/>
  <c r="O513" i="11"/>
  <c r="Q513" i="11" s="1"/>
  <c r="C561" i="11"/>
  <c r="O587" i="11"/>
  <c r="Q587" i="11" s="1"/>
  <c r="C635" i="11"/>
  <c r="O635" i="11" s="1"/>
  <c r="Q635" i="11" s="1"/>
  <c r="AF587" i="7"/>
  <c r="AG587" i="7" s="1"/>
  <c r="AE587" i="7"/>
  <c r="O334" i="11"/>
  <c r="C382" i="11"/>
  <c r="C490" i="11"/>
  <c r="O442" i="11"/>
  <c r="Q442" i="11" s="1"/>
  <c r="D474" i="11"/>
  <c r="C409" i="11"/>
  <c r="O361" i="11"/>
  <c r="Q361" i="11" s="1"/>
  <c r="C515" i="11"/>
  <c r="O467" i="11"/>
  <c r="Q467" i="11" s="1"/>
  <c r="AF93" i="7"/>
  <c r="AG93" i="7" s="1"/>
  <c r="AE93" i="7"/>
  <c r="C448" i="11"/>
  <c r="O400" i="11"/>
  <c r="Q400" i="11" s="1"/>
  <c r="O432" i="11"/>
  <c r="Q432" i="11" s="1"/>
  <c r="C480" i="11"/>
  <c r="C315" i="11"/>
  <c r="C316" i="11"/>
  <c r="C362" i="11"/>
  <c r="O314" i="11"/>
  <c r="Q314" i="11" s="1"/>
  <c r="C483" i="11"/>
  <c r="O435" i="11"/>
  <c r="Q435" i="11" s="1"/>
  <c r="R112" i="7"/>
  <c r="X112" i="7" s="1"/>
  <c r="F112" i="7" s="1"/>
  <c r="Y112" i="7" s="1"/>
  <c r="X111" i="7"/>
  <c r="F111" i="7" s="1"/>
  <c r="Y111" i="7" s="1"/>
  <c r="O421" i="11"/>
  <c r="Q421" i="11" s="1"/>
  <c r="C469" i="11"/>
  <c r="O423" i="11"/>
  <c r="Q423" i="11" s="1"/>
  <c r="C471" i="11"/>
  <c r="O495" i="11"/>
  <c r="Q495" i="11" s="1"/>
  <c r="C543" i="11"/>
  <c r="O408" i="11"/>
  <c r="Q408" i="11" s="1"/>
  <c r="D456" i="11"/>
  <c r="X472" i="7"/>
  <c r="F472" i="7" s="1"/>
  <c r="Y472" i="7" s="1"/>
  <c r="R473" i="7"/>
  <c r="X473" i="7" s="1"/>
  <c r="F473" i="7" s="1"/>
  <c r="Y473" i="7" s="1"/>
  <c r="D482" i="11" l="1"/>
  <c r="O434" i="11"/>
  <c r="Q434" i="11" s="1"/>
  <c r="C493" i="11"/>
  <c r="O445" i="11"/>
  <c r="Q445" i="11" s="1"/>
  <c r="C566" i="11"/>
  <c r="O518" i="11"/>
  <c r="Q518" i="11" s="1"/>
  <c r="R359" i="7"/>
  <c r="X359" i="7" s="1"/>
  <c r="F359" i="7" s="1"/>
  <c r="Y359" i="7" s="1"/>
  <c r="C426" i="11"/>
  <c r="O378" i="11"/>
  <c r="Q378" i="11" s="1"/>
  <c r="O473" i="11"/>
  <c r="Q473" i="11" s="1"/>
  <c r="C521" i="11"/>
  <c r="Q330" i="11"/>
  <c r="G282" i="11"/>
  <c r="D527" i="11"/>
  <c r="O479" i="11"/>
  <c r="Q479" i="11" s="1"/>
  <c r="D475" i="11"/>
  <c r="O427" i="11"/>
  <c r="Q427" i="11" s="1"/>
  <c r="R74" i="7"/>
  <c r="X74" i="7" s="1"/>
  <c r="F74" i="7" s="1"/>
  <c r="Y74" i="7" s="1"/>
  <c r="O476" i="11"/>
  <c r="Q476" i="11" s="1"/>
  <c r="C524" i="11"/>
  <c r="O420" i="11"/>
  <c r="Q420" i="11" s="1"/>
  <c r="C468" i="11"/>
  <c r="D534" i="11"/>
  <c r="O486" i="11"/>
  <c r="Q486" i="11" s="1"/>
  <c r="Q337" i="11"/>
  <c r="G288" i="11"/>
  <c r="Q341" i="11"/>
  <c r="G290" i="11"/>
  <c r="C520" i="11"/>
  <c r="O472" i="11"/>
  <c r="Q472" i="11" s="1"/>
  <c r="O489" i="11"/>
  <c r="Q489" i="11" s="1"/>
  <c r="C537" i="11"/>
  <c r="R55" i="7"/>
  <c r="X55" i="7" s="1"/>
  <c r="F55" i="7" s="1"/>
  <c r="Y55" i="7" s="1"/>
  <c r="X54" i="7"/>
  <c r="F54" i="7" s="1"/>
  <c r="Y54" i="7" s="1"/>
  <c r="C433" i="11"/>
  <c r="O385" i="11"/>
  <c r="Q385" i="11" s="1"/>
  <c r="O389" i="11"/>
  <c r="Q389" i="11" s="1"/>
  <c r="C437" i="11"/>
  <c r="R454" i="7"/>
  <c r="X454" i="7" s="1"/>
  <c r="F454" i="7" s="1"/>
  <c r="Y454" i="7" s="1"/>
  <c r="X453" i="7"/>
  <c r="F453" i="7" s="1"/>
  <c r="Y453" i="7" s="1"/>
  <c r="X92" i="7"/>
  <c r="F92" i="7" s="1"/>
  <c r="Y92" i="7" s="1"/>
  <c r="R93" i="7"/>
  <c r="X93" i="7" s="1"/>
  <c r="F93" i="7" s="1"/>
  <c r="Y93" i="7" s="1"/>
  <c r="X548" i="7"/>
  <c r="F548" i="7" s="1"/>
  <c r="Y548" i="7" s="1"/>
  <c r="R549" i="7"/>
  <c r="X549" i="7" s="1"/>
  <c r="F549" i="7" s="1"/>
  <c r="Y549" i="7" s="1"/>
  <c r="R169" i="7"/>
  <c r="X169" i="7" s="1"/>
  <c r="F169" i="7" s="1"/>
  <c r="Y169" i="7" s="1"/>
  <c r="X168" i="7"/>
  <c r="F168" i="7" s="1"/>
  <c r="Y168" i="7" s="1"/>
  <c r="X149" i="7"/>
  <c r="F149" i="7" s="1"/>
  <c r="Y149" i="7" s="1"/>
  <c r="R150" i="7"/>
  <c r="X150" i="7" s="1"/>
  <c r="F150" i="7" s="1"/>
  <c r="Y150" i="7" s="1"/>
  <c r="R36" i="7"/>
  <c r="X377" i="7"/>
  <c r="F377" i="7" s="1"/>
  <c r="Y377" i="7" s="1"/>
  <c r="R378" i="7"/>
  <c r="X378" i="7" s="1"/>
  <c r="F378" i="7" s="1"/>
  <c r="Y378" i="7" s="1"/>
  <c r="R302" i="7"/>
  <c r="X302" i="7" s="1"/>
  <c r="F302" i="7" s="1"/>
  <c r="Y302" i="7" s="1"/>
  <c r="X301" i="7"/>
  <c r="F301" i="7" s="1"/>
  <c r="Y301" i="7" s="1"/>
  <c r="O543" i="11"/>
  <c r="Q543" i="11" s="1"/>
  <c r="C591" i="11"/>
  <c r="C517" i="11"/>
  <c r="O469" i="11"/>
  <c r="Q469" i="11" s="1"/>
  <c r="O382" i="11"/>
  <c r="Q382" i="11" s="1"/>
  <c r="C430" i="11"/>
  <c r="C532" i="11"/>
  <c r="O484" i="11"/>
  <c r="Q484" i="11" s="1"/>
  <c r="C363" i="11"/>
  <c r="O315" i="11"/>
  <c r="Q315" i="11" s="1"/>
  <c r="D522" i="11"/>
  <c r="H287" i="11"/>
  <c r="Q334" i="11"/>
  <c r="D588" i="11"/>
  <c r="O540" i="11"/>
  <c r="Q540" i="11" s="1"/>
  <c r="C578" i="11"/>
  <c r="Q353" i="11"/>
  <c r="G284" i="11"/>
  <c r="D504" i="11"/>
  <c r="O456" i="11"/>
  <c r="Q456" i="11" s="1"/>
  <c r="O471" i="11"/>
  <c r="Q471" i="11" s="1"/>
  <c r="C519" i="11"/>
  <c r="C528" i="11"/>
  <c r="O480" i="11"/>
  <c r="Q480" i="11" s="1"/>
  <c r="C477" i="11"/>
  <c r="O429" i="11"/>
  <c r="Q429" i="11" s="1"/>
  <c r="O316" i="11"/>
  <c r="Q316" i="11" s="1"/>
  <c r="C317" i="11"/>
  <c r="C364" i="11"/>
  <c r="O561" i="11"/>
  <c r="Q561" i="11" s="1"/>
  <c r="C609" i="11"/>
  <c r="O609" i="11" s="1"/>
  <c r="Q609" i="11" s="1"/>
  <c r="R530" i="7"/>
  <c r="X530" i="7" s="1"/>
  <c r="F530" i="7" s="1"/>
  <c r="Y530" i="7" s="1"/>
  <c r="X529" i="7"/>
  <c r="F529" i="7" s="1"/>
  <c r="Y529" i="7" s="1"/>
  <c r="C449" i="11"/>
  <c r="O401" i="11"/>
  <c r="Q401" i="11" s="1"/>
  <c r="O483" i="11"/>
  <c r="Q483" i="11" s="1"/>
  <c r="C531" i="11"/>
  <c r="O448" i="11"/>
  <c r="Q448" i="11" s="1"/>
  <c r="C496" i="11"/>
  <c r="O362" i="11"/>
  <c r="Q362" i="11" s="1"/>
  <c r="C410" i="11"/>
  <c r="O515" i="11"/>
  <c r="Q515" i="11" s="1"/>
  <c r="C563" i="11"/>
  <c r="O409" i="11"/>
  <c r="Q409" i="11" s="1"/>
  <c r="C457" i="11"/>
  <c r="O490" i="11"/>
  <c r="Q490" i="11" s="1"/>
  <c r="C538" i="11"/>
  <c r="O488" i="11"/>
  <c r="Q488" i="11" s="1"/>
  <c r="C536" i="11"/>
  <c r="O494" i="11"/>
  <c r="Q494" i="11" s="1"/>
  <c r="C542" i="11"/>
  <c r="C569" i="11" l="1"/>
  <c r="O521" i="11"/>
  <c r="Q521" i="11" s="1"/>
  <c r="D523" i="11"/>
  <c r="O475" i="11"/>
  <c r="Q475" i="11" s="1"/>
  <c r="C474" i="11"/>
  <c r="O426" i="11"/>
  <c r="Q426" i="11" s="1"/>
  <c r="O493" i="11"/>
  <c r="Q493" i="11" s="1"/>
  <c r="C541" i="11"/>
  <c r="D575" i="11"/>
  <c r="O527" i="11"/>
  <c r="Q527" i="11" s="1"/>
  <c r="O566" i="11"/>
  <c r="Q566" i="11" s="1"/>
  <c r="C614" i="11"/>
  <c r="O614" i="11" s="1"/>
  <c r="Q614" i="11" s="1"/>
  <c r="D530" i="11"/>
  <c r="O482" i="11"/>
  <c r="Q482" i="11" s="1"/>
  <c r="O537" i="11"/>
  <c r="Q537" i="11" s="1"/>
  <c r="C585" i="11"/>
  <c r="C481" i="11"/>
  <c r="O433" i="11"/>
  <c r="Q433" i="11" s="1"/>
  <c r="O437" i="11"/>
  <c r="Q437" i="11" s="1"/>
  <c r="C485" i="11"/>
  <c r="D582" i="11"/>
  <c r="O534" i="11"/>
  <c r="Q534" i="11" s="1"/>
  <c r="C572" i="11"/>
  <c r="O524" i="11"/>
  <c r="Q524" i="11" s="1"/>
  <c r="T36" i="7"/>
  <c r="V36" i="7" s="1"/>
  <c r="C568" i="11"/>
  <c r="O520" i="11"/>
  <c r="Q520" i="11" s="1"/>
  <c r="C516" i="11"/>
  <c r="O468" i="11"/>
  <c r="Q468" i="11" s="1"/>
  <c r="C586" i="11"/>
  <c r="O538" i="11"/>
  <c r="Q538" i="11" s="1"/>
  <c r="O528" i="11"/>
  <c r="Q528" i="11" s="1"/>
  <c r="C576" i="11"/>
  <c r="D552" i="11"/>
  <c r="O504" i="11"/>
  <c r="Q504" i="11" s="1"/>
  <c r="C497" i="11"/>
  <c r="O449" i="11"/>
  <c r="Q449" i="11" s="1"/>
  <c r="C567" i="11"/>
  <c r="O519" i="11"/>
  <c r="Q519" i="11" s="1"/>
  <c r="C639" i="11"/>
  <c r="O639" i="11" s="1"/>
  <c r="Q639" i="11" s="1"/>
  <c r="O591" i="11"/>
  <c r="Q591" i="11" s="1"/>
  <c r="C590" i="11"/>
  <c r="O542" i="11"/>
  <c r="Q542" i="11" s="1"/>
  <c r="C365" i="11"/>
  <c r="O317" i="11"/>
  <c r="Q317" i="11" s="1"/>
  <c r="C318" i="11"/>
  <c r="C626" i="11"/>
  <c r="C478" i="11"/>
  <c r="O430" i="11"/>
  <c r="Q430" i="11" s="1"/>
  <c r="C584" i="11"/>
  <c r="O536" i="11"/>
  <c r="Q536" i="11" s="1"/>
  <c r="O563" i="11"/>
  <c r="Q563" i="11" s="1"/>
  <c r="C611" i="11"/>
  <c r="O611" i="11" s="1"/>
  <c r="Q611" i="11" s="1"/>
  <c r="C544" i="11"/>
  <c r="O496" i="11"/>
  <c r="Q496" i="11" s="1"/>
  <c r="O363" i="11"/>
  <c r="Q363" i="11" s="1"/>
  <c r="C411" i="11"/>
  <c r="C565" i="11"/>
  <c r="O517" i="11"/>
  <c r="Q517" i="11" s="1"/>
  <c r="O457" i="11"/>
  <c r="Q457" i="11" s="1"/>
  <c r="C505" i="11"/>
  <c r="C458" i="11"/>
  <c r="O410" i="11"/>
  <c r="Q410" i="11" s="1"/>
  <c r="O531" i="11"/>
  <c r="Q531" i="11" s="1"/>
  <c r="C579" i="11"/>
  <c r="O364" i="11"/>
  <c r="Q364" i="11" s="1"/>
  <c r="C412" i="11"/>
  <c r="C525" i="11"/>
  <c r="O477" i="11"/>
  <c r="Q477" i="11" s="1"/>
  <c r="D636" i="11"/>
  <c r="O636" i="11" s="1"/>
  <c r="Q636" i="11" s="1"/>
  <c r="O588" i="11"/>
  <c r="Q588" i="11" s="1"/>
  <c r="D570" i="11"/>
  <c r="C580" i="11"/>
  <c r="O532" i="11"/>
  <c r="Q532" i="11" s="1"/>
  <c r="C589" i="11" l="1"/>
  <c r="O541" i="11"/>
  <c r="Q541" i="11" s="1"/>
  <c r="D571" i="11"/>
  <c r="O523" i="11"/>
  <c r="Q523" i="11" s="1"/>
  <c r="D578" i="11"/>
  <c r="O530" i="11"/>
  <c r="Q530" i="11" s="1"/>
  <c r="D623" i="11"/>
  <c r="O623" i="11" s="1"/>
  <c r="Q623" i="11" s="1"/>
  <c r="O575" i="11"/>
  <c r="Q575" i="11" s="1"/>
  <c r="C522" i="11"/>
  <c r="O474" i="11"/>
  <c r="Q474" i="11" s="1"/>
  <c r="O569" i="11"/>
  <c r="Q569" i="11" s="1"/>
  <c r="C617" i="11"/>
  <c r="O617" i="11" s="1"/>
  <c r="Q617" i="11" s="1"/>
  <c r="O516" i="11"/>
  <c r="Q516" i="11" s="1"/>
  <c r="C564" i="11"/>
  <c r="D630" i="11"/>
  <c r="O630" i="11" s="1"/>
  <c r="Q630" i="11" s="1"/>
  <c r="O582" i="11"/>
  <c r="Q582" i="11" s="1"/>
  <c r="O481" i="11"/>
  <c r="Q481" i="11" s="1"/>
  <c r="C529" i="11"/>
  <c r="O485" i="11"/>
  <c r="Q485" i="11" s="1"/>
  <c r="C533" i="11"/>
  <c r="O585" i="11"/>
  <c r="Q585" i="11" s="1"/>
  <c r="C633" i="11"/>
  <c r="O633" i="11" s="1"/>
  <c r="Q633" i="11" s="1"/>
  <c r="O568" i="11"/>
  <c r="Q568" i="11" s="1"/>
  <c r="C616" i="11"/>
  <c r="O616" i="11" s="1"/>
  <c r="Q616" i="11" s="1"/>
  <c r="C620" i="11"/>
  <c r="O620" i="11" s="1"/>
  <c r="Q620" i="11" s="1"/>
  <c r="O572" i="11"/>
  <c r="Q572" i="11" s="1"/>
  <c r="O497" i="11"/>
  <c r="Q497" i="11" s="1"/>
  <c r="C545" i="11"/>
  <c r="O458" i="11"/>
  <c r="Q458" i="11" s="1"/>
  <c r="C506" i="11"/>
  <c r="D618" i="11"/>
  <c r="C573" i="11"/>
  <c r="O525" i="11"/>
  <c r="Q525" i="11" s="1"/>
  <c r="O478" i="11"/>
  <c r="Q478" i="11" s="1"/>
  <c r="C526" i="11"/>
  <c r="O576" i="11"/>
  <c r="Q576" i="11" s="1"/>
  <c r="C624" i="11"/>
  <c r="O624" i="11" s="1"/>
  <c r="Q624" i="11" s="1"/>
  <c r="C460" i="11"/>
  <c r="O412" i="11"/>
  <c r="Q412" i="11" s="1"/>
  <c r="C413" i="11"/>
  <c r="O365" i="11"/>
  <c r="Q365" i="11" s="1"/>
  <c r="O580" i="11"/>
  <c r="Q580" i="11" s="1"/>
  <c r="C628" i="11"/>
  <c r="O628" i="11" s="1"/>
  <c r="Q628" i="11" s="1"/>
  <c r="O565" i="11"/>
  <c r="Q565" i="11" s="1"/>
  <c r="C613" i="11"/>
  <c r="O613" i="11" s="1"/>
  <c r="Q613" i="11" s="1"/>
  <c r="O544" i="11"/>
  <c r="Q544" i="11" s="1"/>
  <c r="C592" i="11"/>
  <c r="O584" i="11"/>
  <c r="Q584" i="11" s="1"/>
  <c r="C632" i="11"/>
  <c r="O632" i="11" s="1"/>
  <c r="Q632" i="11" s="1"/>
  <c r="C627" i="11"/>
  <c r="O627" i="11" s="1"/>
  <c r="Q627" i="11" s="1"/>
  <c r="O579" i="11"/>
  <c r="Q579" i="11" s="1"/>
  <c r="C553" i="11"/>
  <c r="O505" i="11"/>
  <c r="Q505" i="11" s="1"/>
  <c r="O411" i="11"/>
  <c r="Q411" i="11" s="1"/>
  <c r="C459" i="11"/>
  <c r="C366" i="11"/>
  <c r="O318" i="11"/>
  <c r="Q318" i="11" s="1"/>
  <c r="X36" i="7" s="1"/>
  <c r="F36" i="7" s="1"/>
  <c r="Y36" i="7" s="1"/>
  <c r="C638" i="11"/>
  <c r="O638" i="11" s="1"/>
  <c r="Q638" i="11" s="1"/>
  <c r="O590" i="11"/>
  <c r="Q590" i="11" s="1"/>
  <c r="O567" i="11"/>
  <c r="Q567" i="11" s="1"/>
  <c r="C615" i="11"/>
  <c r="O615" i="11" s="1"/>
  <c r="Q615" i="11" s="1"/>
  <c r="D600" i="11"/>
  <c r="O600" i="11" s="1"/>
  <c r="Q600" i="11" s="1"/>
  <c r="O552" i="11"/>
  <c r="Q552" i="11" s="1"/>
  <c r="C634" i="11"/>
  <c r="O634" i="11" s="1"/>
  <c r="Q634" i="11" s="1"/>
  <c r="O586" i="11"/>
  <c r="Q586" i="11" s="1"/>
  <c r="X34" i="7" l="1"/>
  <c r="F34" i="7" s="1"/>
  <c r="Y34" i="7" s="1"/>
  <c r="D619" i="11"/>
  <c r="O619" i="11" s="1"/>
  <c r="Q619" i="11" s="1"/>
  <c r="O571" i="11"/>
  <c r="Q571" i="11" s="1"/>
  <c r="C570" i="11"/>
  <c r="O522" i="11"/>
  <c r="Q522" i="11" s="1"/>
  <c r="D626" i="11"/>
  <c r="O626" i="11" s="1"/>
  <c r="Q626" i="11" s="1"/>
  <c r="O578" i="11"/>
  <c r="Q578" i="11" s="1"/>
  <c r="C637" i="11"/>
  <c r="O637" i="11" s="1"/>
  <c r="Q637" i="11" s="1"/>
  <c r="O589" i="11"/>
  <c r="Q589" i="11" s="1"/>
  <c r="X35" i="7"/>
  <c r="F35" i="7" s="1"/>
  <c r="Y35" i="7" s="1"/>
  <c r="O533" i="11"/>
  <c r="Q533" i="11" s="1"/>
  <c r="C581" i="11"/>
  <c r="O529" i="11"/>
  <c r="Q529" i="11" s="1"/>
  <c r="C577" i="11"/>
  <c r="C612" i="11"/>
  <c r="O612" i="11" s="1"/>
  <c r="Q612" i="11" s="1"/>
  <c r="O564" i="11"/>
  <c r="Q564" i="11" s="1"/>
  <c r="C414" i="11"/>
  <c r="O366" i="11"/>
  <c r="Q366" i="11" s="1"/>
  <c r="O553" i="11"/>
  <c r="Q553" i="11" s="1"/>
  <c r="C601" i="11"/>
  <c r="O601" i="11" s="1"/>
  <c r="Q601" i="11" s="1"/>
  <c r="C461" i="11"/>
  <c r="O413" i="11"/>
  <c r="Q413" i="11" s="1"/>
  <c r="O592" i="11"/>
  <c r="Q592" i="11" s="1"/>
  <c r="C640" i="11"/>
  <c r="O640" i="11" s="1"/>
  <c r="Q640" i="11" s="1"/>
  <c r="C574" i="11"/>
  <c r="O526" i="11"/>
  <c r="Q526" i="11" s="1"/>
  <c r="C593" i="11"/>
  <c r="O545" i="11"/>
  <c r="Q545" i="11" s="1"/>
  <c r="O506" i="11"/>
  <c r="Q506" i="11" s="1"/>
  <c r="C554" i="11"/>
  <c r="O573" i="11"/>
  <c r="Q573" i="11" s="1"/>
  <c r="C621" i="11"/>
  <c r="O621" i="11" s="1"/>
  <c r="Q621" i="11" s="1"/>
  <c r="O459" i="11"/>
  <c r="Q459" i="11" s="1"/>
  <c r="C507" i="11"/>
  <c r="C508" i="11"/>
  <c r="O460" i="11"/>
  <c r="Q460" i="11" s="1"/>
  <c r="C618" i="11" l="1"/>
  <c r="O618" i="11" s="1"/>
  <c r="Q618" i="11" s="1"/>
  <c r="O570" i="11"/>
  <c r="Q570" i="11" s="1"/>
  <c r="C625" i="11"/>
  <c r="O625" i="11" s="1"/>
  <c r="Q625" i="11" s="1"/>
  <c r="O577" i="11"/>
  <c r="Q577" i="11" s="1"/>
  <c r="C629" i="11"/>
  <c r="O629" i="11" s="1"/>
  <c r="Q629" i="11" s="1"/>
  <c r="O581" i="11"/>
  <c r="Q581" i="11" s="1"/>
  <c r="O593" i="11"/>
  <c r="Q593" i="11" s="1"/>
  <c r="C641" i="11"/>
  <c r="O641" i="11" s="1"/>
  <c r="Q641" i="11" s="1"/>
  <c r="O554" i="11"/>
  <c r="Q554" i="11" s="1"/>
  <c r="C602" i="11"/>
  <c r="O602" i="11" s="1"/>
  <c r="Q602" i="11" s="1"/>
  <c r="C556" i="11"/>
  <c r="O508" i="11"/>
  <c r="Q508" i="11" s="1"/>
  <c r="C555" i="11"/>
  <c r="O507" i="11"/>
  <c r="Q507" i="11" s="1"/>
  <c r="O574" i="11"/>
  <c r="Q574" i="11" s="1"/>
  <c r="C622" i="11"/>
  <c r="O622" i="11" s="1"/>
  <c r="Q622" i="11" s="1"/>
  <c r="C509" i="11"/>
  <c r="O461" i="11"/>
  <c r="Q461" i="11" s="1"/>
  <c r="C462" i="11"/>
  <c r="O414" i="11"/>
  <c r="Q414" i="11" s="1"/>
  <c r="C510" i="11" l="1"/>
  <c r="O462" i="11"/>
  <c r="Q462" i="11" s="1"/>
  <c r="C604" i="11"/>
  <c r="O604" i="11" s="1"/>
  <c r="Q604" i="11" s="1"/>
  <c r="O556" i="11"/>
  <c r="Q556" i="11" s="1"/>
  <c r="O509" i="11"/>
  <c r="Q509" i="11" s="1"/>
  <c r="C557" i="11"/>
  <c r="O555" i="11"/>
  <c r="Q555" i="11" s="1"/>
  <c r="C603" i="11"/>
  <c r="O603" i="11" s="1"/>
  <c r="Q603" i="11" s="1"/>
  <c r="C605" i="11" l="1"/>
  <c r="O605" i="11" s="1"/>
  <c r="Q605" i="11" s="1"/>
  <c r="O557" i="11"/>
  <c r="Q557" i="11" s="1"/>
  <c r="C558" i="11"/>
  <c r="O510" i="11"/>
  <c r="Q510" i="11" s="1"/>
  <c r="C606" i="11" l="1"/>
  <c r="O606" i="11" s="1"/>
  <c r="Q606" i="11" s="1"/>
  <c r="O558" i="11"/>
  <c r="Q558" i="11" s="1"/>
</calcChain>
</file>

<file path=xl/comments1.xml><?xml version="1.0" encoding="utf-8"?>
<comments xmlns="http://schemas.openxmlformats.org/spreadsheetml/2006/main">
  <authors>
    <author>Fallmann Hubert</author>
  </authors>
  <commentList>
    <comment ref="B33" authorId="0" shapeId="0">
      <text>
        <r>
          <rPr>
            <b/>
            <sz val="8"/>
            <color indexed="8"/>
            <rFont val="Tahoma"/>
            <family val="2"/>
          </rPr>
          <t>Slutlänk som ska läggas till så snart den är tillgänglig i EUT.</t>
        </r>
      </text>
    </comment>
    <comment ref="B37" authorId="0" shapeId="0">
      <text>
        <r>
          <rPr>
            <b/>
            <sz val="8"/>
            <color indexed="8"/>
            <rFont val="Tahoma"/>
            <family val="2"/>
          </rPr>
          <t>Slutlänk som ska läggas till så snart den är tillgänglig.</t>
        </r>
      </text>
    </comment>
  </commentList>
</comments>
</file>

<file path=xl/sharedStrings.xml><?xml version="1.0" encoding="utf-8"?>
<sst xmlns="http://schemas.openxmlformats.org/spreadsheetml/2006/main" count="1716" uniqueCount="1026">
  <si>
    <t>a)</t>
  </si>
  <si>
    <t>b)</t>
  </si>
  <si>
    <t>c)</t>
  </si>
  <si>
    <t>d)</t>
  </si>
  <si>
    <t>-</t>
  </si>
  <si>
    <t>ausblenden</t>
  </si>
  <si>
    <t>i.</t>
  </si>
  <si>
    <t>CNTR_IsCategoryA</t>
  </si>
  <si>
    <t>ii.</t>
  </si>
  <si>
    <t>iii.</t>
  </si>
  <si>
    <t>iv.</t>
  </si>
  <si>
    <t>v.</t>
  </si>
  <si>
    <t>vi.</t>
  </si>
  <si>
    <t>vii.</t>
  </si>
  <si>
    <t>viii.</t>
  </si>
  <si>
    <t>Hoppadress:</t>
  </si>
  <si>
    <t>Skriv ut område:</t>
  </si>
  <si>
    <t>CNTR_VerRepImpRelevant</t>
  </si>
  <si>
    <t>Slut</t>
  </si>
  <si>
    <t>CNTR_GenImpRelevant</t>
  </si>
  <si>
    <t>CNTR_CalcRelevant</t>
  </si>
  <si>
    <t>är PFC?</t>
  </si>
  <si>
    <t>Villkorsbaserat format:</t>
  </si>
  <si>
    <t>bränsle-/materialmängd</t>
  </si>
  <si>
    <t>Omfång</t>
  </si>
  <si>
    <t>CNTR_MeasurementRelevant</t>
  </si>
  <si>
    <t>CNTR_FallBackRelevant</t>
  </si>
  <si>
    <t>EUconst_TrueFalse</t>
  </si>
  <si>
    <t>EUconst_ReportingYear</t>
  </si>
  <si>
    <t>EUconst_SourceStreamID</t>
  </si>
  <si>
    <t>F1</t>
  </si>
  <si>
    <t>F2</t>
  </si>
  <si>
    <t>F3</t>
  </si>
  <si>
    <t>F4</t>
  </si>
  <si>
    <t>F5</t>
  </si>
  <si>
    <t>F6</t>
  </si>
  <si>
    <t>F7</t>
  </si>
  <si>
    <t>F8</t>
  </si>
  <si>
    <t>F9</t>
  </si>
  <si>
    <t>F10</t>
  </si>
  <si>
    <t>F11</t>
  </si>
  <si>
    <t>F12</t>
  </si>
  <si>
    <t>F13</t>
  </si>
  <si>
    <t>F14</t>
  </si>
  <si>
    <t>F15</t>
  </si>
  <si>
    <t>F16</t>
  </si>
  <si>
    <t>F17</t>
  </si>
  <si>
    <t>F18</t>
  </si>
  <si>
    <t>F19</t>
  </si>
  <si>
    <t>F20</t>
  </si>
  <si>
    <t>F21</t>
  </si>
  <si>
    <t>F22</t>
  </si>
  <si>
    <t>F23</t>
  </si>
  <si>
    <t>F24</t>
  </si>
  <si>
    <t>F25</t>
  </si>
  <si>
    <t>F26</t>
  </si>
  <si>
    <t>F27</t>
  </si>
  <si>
    <t>F28</t>
  </si>
  <si>
    <t>F29</t>
  </si>
  <si>
    <t>F30</t>
  </si>
  <si>
    <t>F31</t>
  </si>
  <si>
    <t>F32</t>
  </si>
  <si>
    <t>F33</t>
  </si>
  <si>
    <t>F34</t>
  </si>
  <si>
    <t>F35</t>
  </si>
  <si>
    <t>F36</t>
  </si>
  <si>
    <t>F37</t>
  </si>
  <si>
    <t>F38</t>
  </si>
  <si>
    <t>F39</t>
  </si>
  <si>
    <t>F40</t>
  </si>
  <si>
    <t>F41</t>
  </si>
  <si>
    <t>F42</t>
  </si>
  <si>
    <t>F43</t>
  </si>
  <si>
    <t>F44</t>
  </si>
  <si>
    <t>F45</t>
  </si>
  <si>
    <t>F46</t>
  </si>
  <si>
    <t>F47</t>
  </si>
  <si>
    <t>F48</t>
  </si>
  <si>
    <t>F49</t>
  </si>
  <si>
    <t>F50</t>
  </si>
  <si>
    <t>F51</t>
  </si>
  <si>
    <t>F52</t>
  </si>
  <si>
    <t>F53</t>
  </si>
  <si>
    <t>F54</t>
  </si>
  <si>
    <t>F55</t>
  </si>
  <si>
    <t>F56</t>
  </si>
  <si>
    <t>F57</t>
  </si>
  <si>
    <t>F58</t>
  </si>
  <si>
    <t>F59</t>
  </si>
  <si>
    <t>F60</t>
  </si>
  <si>
    <t>F61</t>
  </si>
  <si>
    <t>F62</t>
  </si>
  <si>
    <t>F63</t>
  </si>
  <si>
    <t>F64</t>
  </si>
  <si>
    <t>F65</t>
  </si>
  <si>
    <t>F66</t>
  </si>
  <si>
    <t>F67</t>
  </si>
  <si>
    <t>F68</t>
  </si>
  <si>
    <t>F69</t>
  </si>
  <si>
    <t>F70</t>
  </si>
  <si>
    <t>F71</t>
  </si>
  <si>
    <t>F72</t>
  </si>
  <si>
    <t>F73</t>
  </si>
  <si>
    <t>F74</t>
  </si>
  <si>
    <t>F75</t>
  </si>
  <si>
    <t>EUconst_MeasurementPointID</t>
  </si>
  <si>
    <t>M1</t>
  </si>
  <si>
    <t>M2</t>
  </si>
  <si>
    <t>M3</t>
  </si>
  <si>
    <t>M4</t>
  </si>
  <si>
    <t>M5</t>
  </si>
  <si>
    <t>M6</t>
  </si>
  <si>
    <t>M7</t>
  </si>
  <si>
    <t>M8</t>
  </si>
  <si>
    <t>M9</t>
  </si>
  <si>
    <t>M10</t>
  </si>
  <si>
    <t>M11</t>
  </si>
  <si>
    <t>M12</t>
  </si>
  <si>
    <t>M13</t>
  </si>
  <si>
    <t>M14</t>
  </si>
  <si>
    <t>M15</t>
  </si>
  <si>
    <t>M16</t>
  </si>
  <si>
    <t>M17</t>
  </si>
  <si>
    <t>M18</t>
  </si>
  <si>
    <t>M19</t>
  </si>
  <si>
    <t>M20</t>
  </si>
  <si>
    <t>EUconst_DeviationsReasons</t>
  </si>
  <si>
    <t>EUconst_DeviationsReasonsVer</t>
  </si>
  <si>
    <t>EUconst_VerRepNonConformImprove</t>
  </si>
  <si>
    <t>EUconst_Fuel</t>
  </si>
  <si>
    <t>EUconst_ProcessCarbonate</t>
  </si>
  <si>
    <t>EUconst_MassBalance</t>
  </si>
  <si>
    <t>EUconst_CNTR_ActivityData</t>
  </si>
  <si>
    <t>ActivityData_</t>
  </si>
  <si>
    <t>EUconst_CNTR_NCV</t>
  </si>
  <si>
    <t>NCV_</t>
  </si>
  <si>
    <t>EUconst_CNTR_EF</t>
  </si>
  <si>
    <t>EF_</t>
  </si>
  <si>
    <t>EUconst_CNTR_CarbonContent</t>
  </si>
  <si>
    <t>CarbC_</t>
  </si>
  <si>
    <t>EUconst_CNTR_BiomassContent</t>
  </si>
  <si>
    <t>BioC_</t>
  </si>
  <si>
    <t>EUconst_CNTR_NonSustBiomassContent</t>
  </si>
  <si>
    <t>EUconst_CNTR_OxidationFactor</t>
  </si>
  <si>
    <t>OxF_</t>
  </si>
  <si>
    <t>EUconst_CNTR_ConversionFactor</t>
  </si>
  <si>
    <t>ConvF_</t>
  </si>
  <si>
    <t>EUconst_Value</t>
  </si>
  <si>
    <t>EUconst_Unit</t>
  </si>
  <si>
    <t>EUconst_CNTR_SourceCategory</t>
  </si>
  <si>
    <t>Källkategori</t>
  </si>
  <si>
    <t>EUconst_CNTR_SourceStreamName</t>
  </si>
  <si>
    <t>SourceStreamName_</t>
  </si>
  <si>
    <t>EUconst_CNTR_SourceStreamClass</t>
  </si>
  <si>
    <t>SourceStreamClass_</t>
  </si>
  <si>
    <t>EUconst_CNTR_SmallEmitter</t>
  </si>
  <si>
    <t>SmallEmitter_</t>
  </si>
  <si>
    <t>EUconst_CNTR_NoSmallEmitter</t>
  </si>
  <si>
    <t>NoSmallEmitter_</t>
  </si>
  <si>
    <t>EUconst_CNTR_CEMS</t>
  </si>
  <si>
    <t>CEMS_</t>
  </si>
  <si>
    <t>EUconst_CNTR_CCSInstID</t>
  </si>
  <si>
    <t>EUconst_CNTR_CCSInstName</t>
  </si>
  <si>
    <t>EUconst_CNTR_CCSOpName</t>
  </si>
  <si>
    <t>EUconst_DefaultValues</t>
  </si>
  <si>
    <t>EUconst_DefaultValuesBio</t>
  </si>
  <si>
    <t>EUconst_TJ</t>
  </si>
  <si>
    <t>TJ</t>
  </si>
  <si>
    <t>EUconst_GJ</t>
  </si>
  <si>
    <t>GJ</t>
  </si>
  <si>
    <t>EUconst_t</t>
  </si>
  <si>
    <t>t</t>
  </si>
  <si>
    <t>EUconst_kNm3</t>
  </si>
  <si>
    <t>EUconst_GJpt</t>
  </si>
  <si>
    <t>EUconst_tCO2pt</t>
  </si>
  <si>
    <t>EUconst_tCO2pTJ</t>
  </si>
  <si>
    <t>EUconst_tCO2pkNm3</t>
  </si>
  <si>
    <t>EUconst_GJpkNm3</t>
  </si>
  <si>
    <t>EUconst_tC</t>
  </si>
  <si>
    <t>EUconst_tCpt</t>
  </si>
  <si>
    <t>EUconst_tCpkNm3</t>
  </si>
  <si>
    <t>EUconst_torkNm3</t>
  </si>
  <si>
    <t>EUconst_torkNm3orNA</t>
  </si>
  <si>
    <t>EUconst_tCO2pTJOrtCO2pt</t>
  </si>
  <si>
    <t>EUconst_tCptOrtCpkNm3</t>
  </si>
  <si>
    <t>EUconst_tCptortCO2pkNm3</t>
  </si>
  <si>
    <t>EUconst_hpa</t>
  </si>
  <si>
    <t>EUconst_Nm3ph</t>
  </si>
  <si>
    <t>EUconst_gpNm3</t>
  </si>
  <si>
    <t>EUconst_kNm3pa</t>
  </si>
  <si>
    <t>EUconst_Msg_UnreasonableCosts</t>
  </si>
  <si>
    <t>EUconst_SumCO2</t>
  </si>
  <si>
    <t>EUconst_SumBioCO2</t>
  </si>
  <si>
    <t>EUconst_SumNonSustBioCO2</t>
  </si>
  <si>
    <t>EUconst_SumEnergyIN</t>
  </si>
  <si>
    <t>EUconst_SumBioEnergyIN</t>
  </si>
  <si>
    <t>EUconst_SumN2O</t>
  </si>
  <si>
    <t>EUconst_SumPFC</t>
  </si>
  <si>
    <t>EUconst_MsgNextSheet</t>
  </si>
  <si>
    <t>EUconst_SourceStream</t>
  </si>
  <si>
    <t>EUconst_MeasurementPoint</t>
  </si>
  <si>
    <t>EUconst_OwnerInstrument</t>
  </si>
  <si>
    <t>EUconst_ActivityDeterminationMethod</t>
  </si>
  <si>
    <t>EUconst_FurtherGuidancePoint1</t>
  </si>
  <si>
    <t>EUconst_NA</t>
  </si>
  <si>
    <t>EUconst_Relevant</t>
  </si>
  <si>
    <t>EUconst_NotRelevant</t>
  </si>
  <si>
    <t>EUconst_NotApplicable</t>
  </si>
  <si>
    <t>EUconst_MsgTierActivityLevel</t>
  </si>
  <si>
    <t>EUconst_MsgTierCKD</t>
  </si>
  <si>
    <t>EUconst_MsgGuidanceAbove</t>
  </si>
  <si>
    <t>EUconst_MsgEnterThisSection</t>
  </si>
  <si>
    <t>EUconst_MsgGoOn</t>
  </si>
  <si>
    <t>EUconst_MsgGoOnPFC</t>
  </si>
  <si>
    <t>EUconst_MsgSmallEmitters</t>
  </si>
  <si>
    <t>EUconst_NoTier</t>
  </si>
  <si>
    <t>EUconst_ERR_Inconsistent</t>
  </si>
  <si>
    <t>EUconst_ERR_Incomplete</t>
  </si>
  <si>
    <t>EUconst_ERR_NoN2OSmallEmitters</t>
  </si>
  <si>
    <t>EUconst_ERR_ThreshholdDeminimis</t>
  </si>
  <si>
    <t>EUconst_ERR_ThreshholdMinor</t>
  </si>
  <si>
    <t>EUconst_ERR_CheckEstimatedEmissions</t>
  </si>
  <si>
    <t>Euconst_VersionTracking</t>
  </si>
  <si>
    <t>EUconst_MSlist</t>
  </si>
  <si>
    <t>EUconst_MSlistISOcodes</t>
  </si>
  <si>
    <t>AT</t>
  </si>
  <si>
    <t>BE</t>
  </si>
  <si>
    <t>BG</t>
  </si>
  <si>
    <t>HR</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</si>
  <si>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</si>
  <si>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</si>
  <si>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</si>
  <si>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</si>
  <si>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</si>
  <si>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</si>
  <si>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</si>
  <si>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</si>
  <si>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</si>
  <si>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</si>
  <si>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</si>
  <si>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</si>
  <si>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</si>
  <si>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</si>
  <si>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</si>
  <si>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</si>
  <si>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</si>
  <si>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</si>
  <si>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</si>
  <si>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</si>
  <si>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</si>
  <si>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</si>
  <si>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</si>
  <si>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</si>
  <si>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</si>
  <si>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</si>
  <si>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</si>
  <si>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Euconst_MPReferenceDateTypes</t>
  </si>
  <si>
    <t>EUConst_RelSectionCalc</t>
  </si>
  <si>
    <t>EUConst_RelSectionMeasure</t>
  </si>
  <si>
    <t>EUConst_RelSectionFallback</t>
  </si>
  <si>
    <t>EUConst_RelSectionN2O</t>
  </si>
  <si>
    <t>EUConst_RelSectionPFC</t>
  </si>
  <si>
    <t>EUconst_CEMSType</t>
  </si>
  <si>
    <t>CO2</t>
  </si>
  <si>
    <t>N2O</t>
  </si>
  <si>
    <t>EUconst_ProcessPFC</t>
  </si>
  <si>
    <t>EUconst_FallBack</t>
  </si>
  <si>
    <t>EUconst_CO2TransferTypes</t>
  </si>
  <si>
    <t>EUconst_TransCO2Approach</t>
  </si>
  <si>
    <t>EUconst_PipelineApproaches</t>
  </si>
  <si>
    <t>mV</t>
  </si>
  <si>
    <t>%</t>
  </si>
  <si>
    <t>2a</t>
  </si>
  <si>
    <t>CRF</t>
  </si>
  <si>
    <t>EUConst_TierActivityListNames</t>
  </si>
  <si>
    <t>Nedbrytning av karbonater (metod A)</t>
  </si>
  <si>
    <t>Nedbrytning av karbonater (metod B)</t>
  </si>
  <si>
    <t>2a/2b</t>
  </si>
  <si>
    <t>A</t>
  </si>
  <si>
    <t>B</t>
  </si>
  <si>
    <t>C</t>
  </si>
  <si>
    <t>EUconst_FactorRelevant</t>
  </si>
  <si>
    <t>EUconst_FactorRelevantAnchor</t>
  </si>
  <si>
    <t>EUconst_FactorRelevantUncertainty</t>
  </si>
  <si>
    <t>EUconst_FactorRelevantAddress</t>
  </si>
  <si>
    <t>Bladets namn:</t>
  </si>
  <si>
    <t>EUconst_FactorRelevantPFC</t>
  </si>
  <si>
    <t>&lt;END of list&gt;</t>
  </si>
  <si>
    <t>Medlemsstaterna har rätt att använda detta blad</t>
  </si>
  <si>
    <t>#</t>
  </si>
  <si>
    <t>TEXT (språkversion)</t>
  </si>
  <si>
    <t>Engelsk version (original)</t>
  </si>
  <si>
    <t>Rapport om förbättringar</t>
  </si>
  <si>
    <t>INNEHÅLL</t>
  </si>
  <si>
    <t>Bladens namn skrivs med fetstil och sektionsnamnen med normal stil.</t>
  </si>
  <si>
    <t>a_Innehåll</t>
  </si>
  <si>
    <t>b_Riktlinjer och villkor</t>
  </si>
  <si>
    <t>Om verksamhetsutövaren</t>
  </si>
  <si>
    <t xml:space="preserve">Kontaktuppgifter </t>
  </si>
  <si>
    <t>E. Bränsle-/materialmängder</t>
  </si>
  <si>
    <t>Förteckning över använda definitioner och förkortningar</t>
  </si>
  <si>
    <t>Ytterligare information</t>
  </si>
  <si>
    <t>Kommentarer</t>
  </si>
  <si>
    <t>Information om denna fil:</t>
  </si>
  <si>
    <t>Anläggningens namn:</t>
  </si>
  <si>
    <t>Mallen tillhandahållen av:</t>
  </si>
  <si>
    <t>Publiceringsdatum:</t>
  </si>
  <si>
    <t>Språkversion:</t>
  </si>
  <si>
    <t>Filens referensnamn:</t>
  </si>
  <si>
    <t>b. Riktlinjer</t>
  </si>
  <si>
    <t>Navigationsområde:</t>
  </si>
  <si>
    <t>Innehållsförteckning</t>
  </si>
  <si>
    <t>Föregående blad</t>
  </si>
  <si>
    <t>Nästa blad</t>
  </si>
  <si>
    <t>Till början på sidan</t>
  </si>
  <si>
    <t>Till slutet på sidan</t>
  </si>
  <si>
    <t>RIKTLINJER OCH VILLKOR</t>
  </si>
  <si>
    <t>Direktivet kan laddas ner här:</t>
  </si>
  <si>
    <t>http://eur-lex.europa.eu/LexUriServ/LexUriServ.do?uri=CONSLEG:2003L0087:20090625:EN:PDF</t>
  </si>
  <si>
    <t>http://eur-lex.europa.eu/LexUriServ/LexUriServ.do?uri=OJ:L:2012:181:0030:0104:EN:PDF</t>
  </si>
  <si>
    <t>Rapporter om förbättringar enligt artikel 69.1 måste lämnas in den 30 juni varje år, vartannat år eller vart tredje år, beroende på anläggningens kategori.</t>
  </si>
  <si>
    <t>För mer information se avsnitt 5.7 i Vägledande dokument 1. Det dokumentet kan laddas ner här:</t>
  </si>
  <si>
    <t>Samtliga kommissionens vägledande dokument avseende förordningen om övervakning och rapportering finns på:</t>
  </si>
  <si>
    <t>http://ec.europa.eu/clima/policies/ets/monitoring/index_en.htm</t>
  </si>
  <si>
    <t>Innan du använder denna fil bör du göra följande:</t>
  </si>
  <si>
    <t>Läs noggrant igenom nedanstående instruktioner för hur mallen fylls i.</t>
  </si>
  <si>
    <t>Ange den behöriga myndighet som är ansvarig för din anläggning i den medlemsstat där installationen befinner sig (obs. att det kan finnas flera olika behöriga myndigheter per medlemsstat). Observera att "medlemsstat" här betyder samtliga stater som deltar i EU:s utsläppshandelssystem, inte enbart EU:s medlemsstater.</t>
  </si>
  <si>
    <t>Kontrollera den behöriga myndighetens webbplats eller kontakta den behöriga myndigheten direkt för att veta om du har rätt version av mallen. Mallens version (framför allt filens referensnamn) anges tydligt på filens förstasida.</t>
  </si>
  <si>
    <t>Vissa medlemsstater kan kräva att du använder ett annat system, till exempel ett internetbaserat formulär, i stället för ett kalkylblad. Kontrollera kraven i din medlemsstat. Den behöriga myndigheten kan ge dig ytterligare information om detta.</t>
  </si>
  <si>
    <t>Informationskällor:</t>
  </si>
  <si>
    <t>EU:s webbplatser:</t>
  </si>
  <si>
    <t>EU:s lagstiftning:</t>
  </si>
  <si>
    <t xml:space="preserve">http://eur-lex.europa.eu/en/index.htm </t>
  </si>
  <si>
    <t>Allmänt om EU:s utsläppshandelssystem:</t>
  </si>
  <si>
    <t>http://ec.europa.eu/clima/policies/ets/index_en.htm</t>
  </si>
  <si>
    <t xml:space="preserve">Övervakning och rapportering i EU:s utsläppshandelssystem: </t>
  </si>
  <si>
    <t>Övriga webbplatser:</t>
  </si>
  <si>
    <t>Help-desk:</t>
  </si>
  <si>
    <t>Hur du använder den här filen:</t>
  </si>
  <si>
    <t>Vi rekommenderar att du går igenom filen från början till slut. Det finns ett par funktioner som vägleder dig genom formuläret och som är beroende av de uppgifter du lagt in tidigare, till exempel celler som byter färg om en viss uppgift inte behövs (se färgkoderna nedan).</t>
  </si>
  <si>
    <t>I flera fält kan du välja mellan i förväg angivna alternativ. För att välja från en sådan "rullgardinsmeny" kan du antingen klicka med musen på den lilla pil som visas i högra kanten på cellen eller trycka på "Alt-Nedåtpil" när du har valt cellen. I vissa fält kan du skriva in din egen text även om det finns en sådan rullgardinsmeny. Detta gäller om rullgardinsmenyn innehåller tomma menyförslag.</t>
  </si>
  <si>
    <t>Färgkoder och typsnitt:</t>
  </si>
  <si>
    <t>Text i svart fetstil:</t>
  </si>
  <si>
    <t>Detta är text som redan finns i kommissionens mall. Den texten bör inte ändras.</t>
  </si>
  <si>
    <t>Mindre, kursiverad text:</t>
  </si>
  <si>
    <t>Den här texten ger ytterligare förklaringar. Medlemsstaterna kan lägga till ytterligare förklaringar i sina särskilda versioner av mallen.</t>
  </si>
  <si>
    <t>De gula fälten anger obligatoriska uppgifter. Om frågan inte är relevant för anläggningen krävs emellertid inga uppgifter. Information som angetts i tidigare avsnitt kan dessutom göra att vissa avsnitt blir "icke relevanta" eller frivilliga. I sådana fall kan fältet visas med en annan färgkod.</t>
  </si>
  <si>
    <t>Ljusgula fält anger att en uppgift är frivillig.</t>
  </si>
  <si>
    <t>De gröna fälten visar automatiskt beräknade resultat. Röd text anger felmeddelanden (uppgift saknas etc.).</t>
  </si>
  <si>
    <t>Skuggade fält anger att en uppgift i ett annat fält gör uppgiften här irrelevant.</t>
  </si>
  <si>
    <t>Gråa, skuggade fält bör fyllas i av medlemsstaterna innan en anpassad version av mallen offentliggörs.</t>
  </si>
  <si>
    <t>Ljusgråa områden är avsedda för navigering och hyperlänkar.</t>
  </si>
  <si>
    <t>Navigationspanelerna högst upp på varje sida innehåller hyperlänkar för att snabbt hoppa till olika uppgiftsfält. Den första raden ("Innehåll", "Föregående blad", "Nästa blad") och punkterna "Början på sidan" och "Slutet på sidan" är desamma för samtliga blad. Beroende på blad kan ytterligare menyrader tillkomma.</t>
  </si>
  <si>
    <t>Denna mall har låsts mot ändringar, med undantag för de gula fälten. Av öppenhetsskäl har emellertid inget lösenord bestämts. Det gör att man kan se samtliga formler. Vi rekommenderar att skyddet behålls när filen används för att föra in uppgifter. Bladen bör endast vara oskyddade för att kontrollera riktigheten för en viss formel. Vi rekommenderar att detta görs i en separat fil.</t>
  </si>
  <si>
    <t>För att skydda mallen mot icke avsedda ändringar, vilka i regel leder till felaktiga och vilseledande resultat, är det mycket viktigt att du INTE ANVÄNDER funktionen KLIPP UT &amp; KLISTRA IN. Om du vill flytta uppgifter ska du först KOPIERA dem och KLISTRA IN dem, varefter du raderar de oönskade uppgifterna på den gamla (felaktiga) platsen.</t>
  </si>
  <si>
    <t>Datafälten har inte optimerats för vissa numeriska och andra format. Skyddet för bladen har emellertid begränsats så att du ska kunna använda dina egna format. Framför allt kan du bestämma antalet decimaler som ska visas. Antalet decimaler är i princip oberoende av beräkningens noggrannhet. I princip bör alternativet "Ange visad precision" i MS Excel deaktiveras. För mer information, se MS Excels hjälpfunktion.</t>
  </si>
  <si>
    <t>FRISKRIVNING: Samtliga formler har utvecklats noggrant och grundligt. Man kan emellertid aldrig helt utesluta misstag.
Som angetts ovan garanteras full öppenhet vad gäller möjligheten att kontrollera beräkningarnas korrekthet. Varken författarna till denna mall eller Europeiska kommissionen tar ansvar för de eventuella skador som uppkommer på grund av felaktiga eller vilseledande resultat av de beräkningar som tillhandahålls.
Den som använder filen (dvs. verksamhetsutövaren vid en anläggning som ingår i EU:s utsläppshandelssystem) är skyldig att tillse att korrekta uppgifter rapporteras till den behöriga myndigheten.</t>
  </si>
  <si>
    <t>Den behöriga myndigheten kan begränsa antalet acceptabla filformat. Se till att du enbart använder standardfiltyperna i Office, till exempel .doc, .xls, .pdf. Kontakta din behöriga myndighet eller dess webbplats för uppgifter om fler acceptabla filtyper.</t>
  </si>
  <si>
    <t>Här nedan anges riktlinjer som är specifika för din medlemsstat:</t>
  </si>
  <si>
    <t>Skickad till behörig myndighet</t>
  </si>
  <si>
    <t>Tillbakaskickad med kommentarer</t>
  </si>
  <si>
    <t>Godkänd av behörig myndighet</t>
  </si>
  <si>
    <t>Verksamhetsutövare</t>
  </si>
  <si>
    <t>Anläggning</t>
  </si>
  <si>
    <t>Behörig myndighet för rapportering</t>
  </si>
  <si>
    <t>Medlemsstat</t>
  </si>
  <si>
    <t>Nummer på tillståndet för utsläppshandel</t>
  </si>
  <si>
    <t>Titel:</t>
  </si>
  <si>
    <t>Efternamn:</t>
  </si>
  <si>
    <t>Arbetstitel:</t>
  </si>
  <si>
    <t>Organisationens namn (om annat än verksamhetsutövarens):</t>
  </si>
  <si>
    <t>Utsläppta växthusgaser</t>
  </si>
  <si>
    <t>Produktion av cementklinker</t>
  </si>
  <si>
    <t>Förbränning av bränslen</t>
  </si>
  <si>
    <t>Anläggning med låga utsläpp?</t>
  </si>
  <si>
    <t>Mätpunkter, om system för kontinuerlig mätning har installerats:</t>
  </si>
  <si>
    <t>Beskrivning</t>
  </si>
  <si>
    <t>Växthusgas som mäts</t>
  </si>
  <si>
    <t>Typ av bränsle-/materialmängd</t>
  </si>
  <si>
    <t>Stor</t>
  </si>
  <si>
    <t>Rotationsmätare</t>
  </si>
  <si>
    <t>Lastvåg</t>
  </si>
  <si>
    <t>Parameter</t>
  </si>
  <si>
    <t>Mängden bränsle [t] eller [Nm3]</t>
  </si>
  <si>
    <t>Kontinuerlig</t>
  </si>
  <si>
    <t>Typ I</t>
  </si>
  <si>
    <t>Typ I Bio</t>
  </si>
  <si>
    <t>Typ II Bio</t>
  </si>
  <si>
    <t>Oxidationsfaktor</t>
  </si>
  <si>
    <t>Omvandlingsfaktor</t>
  </si>
  <si>
    <t>Laboratorieanalyser</t>
  </si>
  <si>
    <t>Typ II</t>
  </si>
  <si>
    <t xml:space="preserve">OxF_=1 </t>
  </si>
  <si>
    <t>ej tillämpligt</t>
  </si>
  <si>
    <t>Enhet</t>
  </si>
  <si>
    <t>Veckovis</t>
  </si>
  <si>
    <t>Typisk och icke-typisk verksamhet</t>
  </si>
  <si>
    <t>G. Alternativa strategier</t>
  </si>
  <si>
    <t>Förkortning</t>
  </si>
  <si>
    <t>Definition</t>
  </si>
  <si>
    <t>Om du vill lämna någon annan information som du vill att vi ska beakta när vi behandlar din rapport, kan du göra det här. Lämna alltid informationen i digital form, om möjligt. Du kan lämna informationen i formaten Microsoft Word, Excel eller Adobe Acrobat.</t>
  </si>
  <si>
    <t>Filnamn/referens</t>
  </si>
  <si>
    <t>Dokumentbeskrivning</t>
  </si>
  <si>
    <t>Plats för ytterligare kommentarer:</t>
  </si>
  <si>
    <t xml:space="preserve">&lt;&lt;&lt; Click here to proceed to next sheet &gt;&gt;&gt; </t>
  </si>
  <si>
    <t>Bränsle-/materialmängd</t>
  </si>
  <si>
    <t>Mätpunkt</t>
  </si>
  <si>
    <t>Handelspartner</t>
  </si>
  <si>
    <t>Sats</t>
  </si>
  <si>
    <t>relevant</t>
  </si>
  <si>
    <t>Ej relevant</t>
  </si>
  <si>
    <t>ingen uppgift!</t>
  </si>
  <si>
    <t>(ej tillämpligt: använd uppskattning baserad på bästa praxis)</t>
  </si>
  <si>
    <t>Skriv in uppgifter i detta avsnitt</t>
  </si>
  <si>
    <t>Gå till följande punkter nedan.</t>
  </si>
  <si>
    <t>Motivera varför historiska uppgifter inte är tillgängliga eller olämpliga.</t>
  </si>
  <si>
    <t>Ingen nivå</t>
  </si>
  <si>
    <t>Denna regel gäller ej för anläggningar med N2O-verksamheter!</t>
  </si>
  <si>
    <t>Tröskelvärde för små värden överskridet!</t>
  </si>
  <si>
    <t>Tröskelvärde för mindre värde överskridet!</t>
  </si>
  <si>
    <t>Siffran inte inom 5 % av förbättring (avsnitt 6 c)!</t>
  </si>
  <si>
    <t>Används enbart av behörig myndighet</t>
  </si>
  <si>
    <t>Fylls i av verksamhetsutövare</t>
  </si>
  <si>
    <t>Österrike</t>
  </si>
  <si>
    <t>Belgien</t>
  </si>
  <si>
    <t>Bulgarien</t>
  </si>
  <si>
    <t>Kroatien</t>
  </si>
  <si>
    <t>Cypern</t>
  </si>
  <si>
    <t>Tjeckien</t>
  </si>
  <si>
    <t>Danmark</t>
  </si>
  <si>
    <t>Estland</t>
  </si>
  <si>
    <t>Finland</t>
  </si>
  <si>
    <t>Frankrike</t>
  </si>
  <si>
    <t>Tyskland</t>
  </si>
  <si>
    <t>Grekland</t>
  </si>
  <si>
    <t>Ungern</t>
  </si>
  <si>
    <t>Island</t>
  </si>
  <si>
    <t>Irland</t>
  </si>
  <si>
    <t>Italien</t>
  </si>
  <si>
    <t>Lettland</t>
  </si>
  <si>
    <t>Liechtenstein</t>
  </si>
  <si>
    <t>Litauen</t>
  </si>
  <si>
    <t>Luxemburg</t>
  </si>
  <si>
    <t>Malta</t>
  </si>
  <si>
    <t>Nederländerna</t>
  </si>
  <si>
    <t>Norge</t>
  </si>
  <si>
    <t>Polen</t>
  </si>
  <si>
    <t>Portugal</t>
  </si>
  <si>
    <t>Rumänien</t>
  </si>
  <si>
    <t>Slovakien</t>
  </si>
  <si>
    <t>Slovenien</t>
  </si>
  <si>
    <t>Spanien</t>
  </si>
  <si>
    <t>Sverige</t>
  </si>
  <si>
    <t>Storbritannien</t>
  </si>
  <si>
    <t>Förkastad av behörig myndighet</t>
  </si>
  <si>
    <t>Preliminärt utkast</t>
  </si>
  <si>
    <t>CO2-överföring</t>
  </si>
  <si>
    <t>PFC-utsläpp</t>
  </si>
  <si>
    <t>Mottagning av ingående CO2</t>
  </si>
  <si>
    <t>Export av ingående CO2 till anläggning i systemet för utsläppshandel</t>
  </si>
  <si>
    <t>Export av ingående CO2 till konsument utanför systemet för utsläppshandel</t>
  </si>
  <si>
    <t>Mottagning av överförd CO2</t>
  </si>
  <si>
    <t>Export av överförd CO2</t>
  </si>
  <si>
    <t>Användning av egna instrument</t>
  </si>
  <si>
    <t>Användning av annan anläggnings instrument</t>
  </si>
  <si>
    <t>Användning av båda partners instrument</t>
  </si>
  <si>
    <t>Metod A</t>
  </si>
  <si>
    <t>Metod B</t>
  </si>
  <si>
    <t>AnnexIActivities</t>
  </si>
  <si>
    <t xml:space="preserve">Raffinering av mineralolja </t>
  </si>
  <si>
    <t>Produktion av koks</t>
  </si>
  <si>
    <t>Rostning eller sintring av metallhaltig malm</t>
  </si>
  <si>
    <t>Produktion av tackjärn eller stål</t>
  </si>
  <si>
    <t>Produktion eller bearbetning av järnhaltiga metaller</t>
  </si>
  <si>
    <t>Produktion av primärt aluminium</t>
  </si>
  <si>
    <t>Produktion av sekundärt aluminium</t>
  </si>
  <si>
    <t>Produktion eller bearbetning av icke järnhaltiga metaller</t>
  </si>
  <si>
    <t>Produktion av kalk eller bränning av dolomit/magnesit</t>
  </si>
  <si>
    <t>Tillverkning av glas</t>
  </si>
  <si>
    <t>Tillverkning av keramik</t>
  </si>
  <si>
    <t>Tillverkning av mineralull</t>
  </si>
  <si>
    <t>Produktion eller bearbetning av gips eller gipsskivor</t>
  </si>
  <si>
    <t>Produktion av pappersmassa</t>
  </si>
  <si>
    <t>Produktion av papper eller papp</t>
  </si>
  <si>
    <t>Produktion av kimrök</t>
  </si>
  <si>
    <t>Produktion av salpetersyra</t>
  </si>
  <si>
    <t>Produktion av adipinsyra</t>
  </si>
  <si>
    <t>Produktion av glyoxal och glyoxalsyra</t>
  </si>
  <si>
    <t>Produktion av ammoniak</t>
  </si>
  <si>
    <t>Produktion av baskemikalier</t>
  </si>
  <si>
    <t>Produktion av vätgas och syntetisk gas</t>
  </si>
  <si>
    <t>Produktion av natriumkarbonat och natriumbikarbonat</t>
  </si>
  <si>
    <t>Avskiljning av växthusgaser enligt direktiv 2009/31/EG</t>
  </si>
  <si>
    <t>Transport av växthusgaser enligt direktiv 2009/31/EG</t>
  </si>
  <si>
    <t>Lagring av växthusgaser enligt direktiv 2009/31/EG</t>
  </si>
  <si>
    <t>SpecifiedEmissions2</t>
  </si>
  <si>
    <t>Perfluorerade ämnen</t>
  </si>
  <si>
    <t>CO2 &amp; N2O</t>
  </si>
  <si>
    <t>CO2 &amp; perfluorerade ämnen</t>
  </si>
  <si>
    <t>SourceCategory</t>
  </si>
  <si>
    <t>Mindre</t>
  </si>
  <si>
    <t>SourceCategoryCEMS</t>
  </si>
  <si>
    <t>Analysfrekvens</t>
  </si>
  <si>
    <t>Daglig</t>
  </si>
  <si>
    <t>Månadsvis</t>
  </si>
  <si>
    <t>Kvartalsvis</t>
  </si>
  <si>
    <t>Vartannat år</t>
  </si>
  <si>
    <t>Årlig</t>
  </si>
  <si>
    <t>Verksamhetstyp</t>
  </si>
  <si>
    <t>Typisk verksamhet</t>
  </si>
  <si>
    <t>Icke-typisk verksamhet</t>
  </si>
  <si>
    <t>PFC-metoder</t>
  </si>
  <si>
    <t>Metod A - Regressionsmetoden</t>
  </si>
  <si>
    <t>Metod B - Överspänningsmetoden</t>
  </si>
  <si>
    <t>PFC-celltyper</t>
  </si>
  <si>
    <t>Material - CWPB (Centre Worked Pre-Bake)</t>
  </si>
  <si>
    <t>Material - VSS (Vertical Stud Søderberg)</t>
  </si>
  <si>
    <t>Material - SWPB (Side-Worked Pre-Bake)</t>
  </si>
  <si>
    <t>Material - HSS (Horizontal Stud Søderberg)</t>
  </si>
  <si>
    <t>Mätningsanordningar</t>
  </si>
  <si>
    <t>Turbinmätare</t>
  </si>
  <si>
    <t>Bälgmätare</t>
  </si>
  <si>
    <t>Differentialtryckmätare</t>
  </si>
  <si>
    <t>Venturimeter</t>
  </si>
  <si>
    <t>Ultraljudsmätare</t>
  </si>
  <si>
    <t>Virvelmätare</t>
  </si>
  <si>
    <t>Coriolismätare</t>
  </si>
  <si>
    <t>Oval gear-mätare</t>
  </si>
  <si>
    <t>EVCI (Electronic volume conversion instrument)</t>
  </si>
  <si>
    <t>Gaskromatograf</t>
  </si>
  <si>
    <t>Transportbandsvåg</t>
  </si>
  <si>
    <t>Mätnivåer</t>
  </si>
  <si>
    <t>PFC-nivåer</t>
  </si>
  <si>
    <t>Biomassenivåer</t>
  </si>
  <si>
    <t>Konverteringsfaktornivåer</t>
  </si>
  <si>
    <t>Nivåer för verksamhetsuppgifter</t>
  </si>
  <si>
    <t>NCV-nivåer</t>
  </si>
  <si>
    <t>2b</t>
  </si>
  <si>
    <t>EF-nivåer</t>
  </si>
  <si>
    <t>Kolinnehållsnivåer</t>
  </si>
  <si>
    <t>Direktiv bilaga I</t>
  </si>
  <si>
    <t>Särskilda verksamheter</t>
  </si>
  <si>
    <t>Förbränning av bränsle i anläggningar med en total nominell termisk ingående effekt överskridande 20 MW (med undantag av anläggningar för förbränning av farligt eller kommunalt avfall)</t>
  </si>
  <si>
    <t xml:space="preserve">Rostning eller sintring av metallhaltig malm (inklusive sulfidmalm), inklusive pelletframställning </t>
  </si>
  <si>
    <t xml:space="preserve">Produktion av tackjärn eller stål (primär eller sekundär smältning) inklusive kontinuerlig gjutning, med en kapacitet överstigande 2,5 ton per timma. </t>
  </si>
  <si>
    <t>Produktion eller bearbetning av järnhaltiga metaller (inklusive järnlegeringar) där förbränningsenheter med en total nominell termisk ingående effekt överstigande 20 MW används. Bearbetningen omfattar bland annat valsverk, uppvärmningsugnar, glödgningsugnar, smedjor, smältverk, beläggning och betning</t>
  </si>
  <si>
    <t>Produktion eller behandling av sekundärt aluminium där förbränningsenheter med en total nominell termisk ingående effekt överstigande 20 MW används</t>
  </si>
  <si>
    <t>Produktion eller bearbetning av icke järnhaltiga metaller, inklusive produktion av legeringar, raffinering, smältgjutning etc., där förbränningsenheter med en total nominell termisk ingående effekt (inklusive bränslen som används som reduktionsmedel) överstigande 20 MW används</t>
  </si>
  <si>
    <t xml:space="preserve">Produktion av cementklinker i rotationsugnar med en produktionskapacitet överstigande 500 ton per dag eller i andra ugnar med en produktionskapacitet överstigande 50 ton per dag. </t>
  </si>
  <si>
    <t xml:space="preserve">Produktion av kalk eller bränning av dolomit eller magnesit i rotationsugnar eller i andra ugnar med en produktionskapacitet överstigande 50 ton per dag </t>
  </si>
  <si>
    <t xml:space="preserve">Tillverkning av glas, inklusive glasfiber med en smältkapacitet överstigande 20 ton per dag </t>
  </si>
  <si>
    <t xml:space="preserve">Tillverkning av keramiska produkter genom bränning, framför allt taktegel, tegelsten, eldfast tegel, kakel, stengods eller porslin, med en produktionskapacitet överstigande 75 ton per dag </t>
  </si>
  <si>
    <t xml:space="preserve">Tillverkning av mineralull som isoleringsmaterial med användning av glas, sten eller slagg med en smältkapacitet överskridande 20 ton per dag </t>
  </si>
  <si>
    <t xml:space="preserve">Torkning eller kalcinering av gips eller produktion av gipsskivor och andra gipsprodukter, där förbränningsenheter med en total nominell termisk ingående effekt överstigande 20 MW används </t>
  </si>
  <si>
    <t xml:space="preserve">Produktion av pappersmassa från timmer eller andra fiberhaltiga material </t>
  </si>
  <si>
    <t xml:space="preserve">Produktion av papper eller papp med en produktionskapacitet överstigande 20 ton per dag </t>
  </si>
  <si>
    <t xml:space="preserve">Produktion av kimrök som omfattar karbonisering av organiska ämnen såsom oljor, tjära, kracknings- och destilleringsrester, där förbränningsenheter med en total nominell effekt överstigande 20 MW används </t>
  </si>
  <si>
    <t xml:space="preserve">Produktion av organiska baskemikalier genom krackning, reformering, partiell eller fullständig oxidering eller liknande processer, med en produktionskapacitet överstigande 100 ton per dag </t>
  </si>
  <si>
    <t xml:space="preserve">Produktion av vätgas (H2) och syntetisk gas genom reformering eller partiell oxidering med en produktionskapacitet överstigande 25 ton per dag </t>
  </si>
  <si>
    <t xml:space="preserve">Produktion av natriumkarbonat (Na2CO3) och natriumbikarbonat (NaHCO3) </t>
  </si>
  <si>
    <t>Avskiljning av växthusgaser från anläggningar som omfattas detta direktiv för transport och geologisk lagring på en tillåten lagringsplats enligt direktiv 2009/31/EG</t>
  </si>
  <si>
    <t>Transport av växthusgaser via rörledningar för geologisk lagring på en lagringsplats som är godkänd enligt direktiv 2009/31/EG</t>
  </si>
  <si>
    <t>Geologisk lagring av växthusgaser på en lagringsplats som är godkänd enligt direktiv 2009/31/EG</t>
  </si>
  <si>
    <t>Verksamhetsuppgifter</t>
  </si>
  <si>
    <t>Nivå</t>
  </si>
  <si>
    <t>Verksamhet</t>
  </si>
  <si>
    <t>Kortnamn</t>
  </si>
  <si>
    <t>Delaktivitet</t>
  </si>
  <si>
    <t>Källtyp</t>
  </si>
  <si>
    <t>Lägsta</t>
  </si>
  <si>
    <t>Högsta</t>
  </si>
  <si>
    <t>görs grå?</t>
  </si>
  <si>
    <t>Förbränning av bränslen och bränslen som används som insatsmaterial i processen</t>
  </si>
  <si>
    <t>Förbränning</t>
  </si>
  <si>
    <t>Kommersiella standardbränslen</t>
  </si>
  <si>
    <t>+ 7,5 %</t>
  </si>
  <si>
    <t>+ 5,0 %</t>
  </si>
  <si>
    <t>+ 2,5 %</t>
  </si>
  <si>
    <t>+ 1,5 %</t>
  </si>
  <si>
    <t>Övriga gasformiga &amp; flytande bränslen</t>
  </si>
  <si>
    <t>Fasta bränslen</t>
  </si>
  <si>
    <t>Mängden bränsle [t]</t>
  </si>
  <si>
    <t>Gasbehandlingsanläggningar</t>
  </si>
  <si>
    <t>Varje insatsmaterial och producerat material [t]</t>
  </si>
  <si>
    <t>Fackelbrännare</t>
  </si>
  <si>
    <t>Mängden gas från fackelbrännare [Nm3]</t>
  </si>
  <si>
    <t>+ 17,5 %</t>
  </si>
  <si>
    <t>+ 12,5 %</t>
  </si>
  <si>
    <t>Tvättning (karbonat)</t>
  </si>
  <si>
    <t>Mängden förbrukad karbonat [t]</t>
  </si>
  <si>
    <t>Tvättning (gips)</t>
  </si>
  <si>
    <t>Mängden gips som produceras [t]</t>
  </si>
  <si>
    <t>Raffinaderier</t>
  </si>
  <si>
    <t>Massbalans</t>
  </si>
  <si>
    <t>Regenerering genom katalytisk krackning</t>
  </si>
  <si>
    <t>Osäkerhetskrav gäller separat för varje utsläppskälla</t>
  </si>
  <si>
    <t>± 10,0 % (som tCO2)</t>
  </si>
  <si>
    <t>± 7,5 % (som tCO2)</t>
  </si>
  <si>
    <t>± 5,0 % (som tCO2)</t>
  </si>
  <si>
    <t>± 2,5 % (som tCO2)</t>
  </si>
  <si>
    <t>Vätgasproduktion</t>
  </si>
  <si>
    <t>Tillfört kolväte [t]</t>
  </si>
  <si>
    <t>Koks</t>
  </si>
  <si>
    <t>Bränsle som insatsmaterial i processen</t>
  </si>
  <si>
    <t>Karbonat som insatsmaterial (metod A)</t>
  </si>
  <si>
    <t>Karbonat som insatsmaterial [t]</t>
  </si>
  <si>
    <t>Oxid som producerat material (metod B)</t>
  </si>
  <si>
    <t>Oxid som producerat material [t]</t>
  </si>
  <si>
    <t>Rostning och sintring av metallhaltig malm</t>
  </si>
  <si>
    <t>Metallhaltig malm</t>
  </si>
  <si>
    <t>Karbonat som insatsmaterial</t>
  </si>
  <si>
    <t>Karbonat som insatsmaterial och processrester [t]</t>
  </si>
  <si>
    <t>Produktion av järn och stål</t>
  </si>
  <si>
    <t>Järn och stål</t>
  </si>
  <si>
    <t>Varje massflöde till och från anläggningen [t]</t>
  </si>
  <si>
    <t>Cementklinker</t>
  </si>
  <si>
    <t>Baserat på tillförsel till ugnen (metod A)</t>
  </si>
  <si>
    <t>Varje relevant ugnsinsats [t]</t>
  </si>
  <si>
    <t>Klinkerproduktion (metod B)</t>
  </si>
  <si>
    <t>Producerade klinker [t]</t>
  </si>
  <si>
    <t>Cementugnsstoft</t>
  </si>
  <si>
    <t>Cementugnsstoft eller bypass-stoft [t]</t>
  </si>
  <si>
    <t>Icke-karbonat kol</t>
  </si>
  <si>
    <t>Varje råmaterial [t]</t>
  </si>
  <si>
    <t>+ 15,0 %</t>
  </si>
  <si>
    <t>Produktion av kalk och bränning av dolomit och magnesit</t>
  </si>
  <si>
    <t>Kalk / dolomit / magnesit</t>
  </si>
  <si>
    <t>Karbonater (metod A)</t>
  </si>
  <si>
    <t>Alkalisk jordartsmetall (metod B)</t>
  </si>
  <si>
    <t>Producerad kalk [t]</t>
  </si>
  <si>
    <t>Ugnsstoft (metod B)</t>
  </si>
  <si>
    <t>Ugnsstoft [t]</t>
  </si>
  <si>
    <t>Tillverkning av glas och mineralull</t>
  </si>
  <si>
    <t>Glas och mineralull</t>
  </si>
  <si>
    <t>Karbonater (insatsmaterial)</t>
  </si>
  <si>
    <t>Varje karbonathaltigt råmaterial eller tillsatsämne i samband med koldioxidutsläppen [t]</t>
  </si>
  <si>
    <t>Tillverkning av keramiska produkter</t>
  </si>
  <si>
    <t>Keramik</t>
  </si>
  <si>
    <t>Kol som insatsmaterial (metod A)</t>
  </si>
  <si>
    <t>Alkalioxider (metod B)</t>
  </si>
  <si>
    <t>Bruttoproduktion inbegripet spillprodukter och krossglas från ugnarna och transporterna [t]</t>
  </si>
  <si>
    <t>Tvättning</t>
  </si>
  <si>
    <t>Torr CaCO3 som förbrukas [t]</t>
  </si>
  <si>
    <t>Produktion av pappersmassa och papper</t>
  </si>
  <si>
    <t>Pappersmassa och papper</t>
  </si>
  <si>
    <t>Insatskemikalier</t>
  </si>
  <si>
    <t>Mängden CaCO3 och Na2CO3 [t]</t>
  </si>
  <si>
    <t>Kimrök</t>
  </si>
  <si>
    <t>Massbalansmetod</t>
  </si>
  <si>
    <t>Ammoniak</t>
  </si>
  <si>
    <t>Mängd bränsle som används som insatsmaterial i processen [t] eller [Nm3]</t>
  </si>
  <si>
    <t>Vätgas och syntetisk gas</t>
  </si>
  <si>
    <t>Mängd bränsle som används som insatsmaterial i processen för vätgasproduktion [t] eller [Nm3]</t>
  </si>
  <si>
    <t>Produktion av organiska baskemikalier</t>
  </si>
  <si>
    <t>Organiska baskemikalier</t>
  </si>
  <si>
    <t>Produktion eller bearbetning av järnmetaller och icke-järnmetaller, inklusive sekundärt aluminium</t>
  </si>
  <si>
    <t>(Icke) järnmetaller, sek. aluminium</t>
  </si>
  <si>
    <t>Processutsläpp</t>
  </si>
  <si>
    <t>Varje insatsmaterial eller processrest som används som insatsmaterial i processen [t]</t>
  </si>
  <si>
    <t>Natriumkarbonat / natriumbikarbonat</t>
  </si>
  <si>
    <t>Primärt aluminium</t>
  </si>
  <si>
    <t>PFC-utsläpp (regressionsmetoden)</t>
  </si>
  <si>
    <t>Produktion av primärt aluminium i [t], anodeffektminuter i [antal anodeffekter/celldygn] och [anodeffektminuter/förekomst]</t>
  </si>
  <si>
    <t>PFC-utsläpp (överspänningsmetoden)</t>
  </si>
  <si>
    <t>Produktion av primärt aluminium i [t], anodeffektsöverspänning [mV] och nuvarande effektivitet [-]</t>
  </si>
  <si>
    <t>Emissionsfaktor</t>
  </si>
  <si>
    <t>Standardvärde?</t>
  </si>
  <si>
    <t>Närmevärden</t>
  </si>
  <si>
    <t>0.00393 tCO2/Nm3</t>
  </si>
  <si>
    <t>Specifika faktorer</t>
  </si>
  <si>
    <t>Typ I och bästa praxis</t>
  </si>
  <si>
    <t>0,2558 tCO2/t</t>
  </si>
  <si>
    <t>2,9 tCO2/t</t>
  </si>
  <si>
    <t xml:space="preserve">
</t>
  </si>
  <si>
    <t>0,525 t CO2/t klinker.</t>
  </si>
  <si>
    <t>0,525 t CO2/t stoft.</t>
  </si>
  <si>
    <t>Bästa praxis</t>
  </si>
  <si>
    <t>0,08794 tCO2 /t</t>
  </si>
  <si>
    <t>0,09642 tCO2/t</t>
  </si>
  <si>
    <t>Typ I standardvärde och bästa praxis</t>
  </si>
  <si>
    <t>Specifika EF</t>
  </si>
  <si>
    <t>Lab och stökio</t>
  </si>
  <si>
    <t>NCV</t>
  </si>
  <si>
    <t>Inköpsregister</t>
  </si>
  <si>
    <t>Kolinnehåll</t>
  </si>
  <si>
    <t>Innehåll av biomassa</t>
  </si>
  <si>
    <t>Omvandlingsfaktor_=1</t>
  </si>
  <si>
    <t>Mätning</t>
  </si>
  <si>
    <t>+ 10,0 %</t>
  </si>
  <si>
    <t>Nivåer</t>
  </si>
  <si>
    <t>Kategori</t>
  </si>
  <si>
    <t>Värde</t>
  </si>
  <si>
    <t>A. Identifiering av verksamhetsutövare och anläggning</t>
  </si>
  <si>
    <t>Info om förbättring</t>
  </si>
  <si>
    <t>Information om verksamhetsutövaren</t>
  </si>
  <si>
    <t>B. Beskrivning av förbättringar</t>
  </si>
  <si>
    <t>H. Ytterligare information</t>
  </si>
  <si>
    <t>Definitioner och förkortningar</t>
  </si>
  <si>
    <t>Denna fil är en mall som tagits fram av kommissionens tjänsteenheter för att rapportera följande typer av förbättringar:</t>
  </si>
  <si>
    <t>http://ec.europa.eu/clima/policies/ets/monitoring/documentation_en.htm</t>
  </si>
  <si>
    <t>Sekretessmeddelande: Informationen i denna rapport kan omfattas av kraven i samband med allmänhetens tillgång till handlingar, inklusive direktiv 2003/4/EG om allmänhetens tillgång till miljöinformation. Meddela din behöriga myndighet om du anser att någon del av den information som du lämnar i rapporten bör behandlas som konfidentiell. Du bör vara medveten om att enligt bestämmelserna i direktiv 2003/4/EG kan den behöriga myndigheten vara skyldig att offentliggöra information även om den sökande begär att den ska vara konfidentiell.</t>
  </si>
  <si>
    <t>A.
OperatorInst ID</t>
  </si>
  <si>
    <t>Uppgifter om kontrollör</t>
  </si>
  <si>
    <t>Verksamhetsutövarens namn:</t>
  </si>
  <si>
    <t>E-post:</t>
  </si>
  <si>
    <t>Telefon:</t>
  </si>
  <si>
    <t>Fax:</t>
  </si>
  <si>
    <t>Primär kontaktperson för tekniska frågor som gäller anläggningsuppgifter:</t>
  </si>
  <si>
    <t>Förnamn:</t>
  </si>
  <si>
    <t>Utsläpp från bränsle-/materialmängder</t>
  </si>
  <si>
    <t>Utsläpp från utsläppskällor (mätpunkter)</t>
  </si>
  <si>
    <t>A: Frekvens</t>
  </si>
  <si>
    <t>A: Varaktighet</t>
  </si>
  <si>
    <t>A: SEF(CF4)</t>
  </si>
  <si>
    <t>B: AEO</t>
  </si>
  <si>
    <t>B: CE</t>
  </si>
  <si>
    <t>B: OVC</t>
  </si>
  <si>
    <t>F(C2F6)</t>
  </si>
  <si>
    <t>H. Ytterligare information om denna rapport</t>
  </si>
  <si>
    <t>Ange alla förkortningar, akronymer eller definitioner som du har använt när du har sammanställt denna förbättringsrapport.</t>
  </si>
  <si>
    <t>Alternativ</t>
  </si>
  <si>
    <t>NonSustBioC_</t>
  </si>
  <si>
    <t>InstID_</t>
  </si>
  <si>
    <t>InstName_</t>
  </si>
  <si>
    <t>OpName_</t>
  </si>
  <si>
    <t>1000 Nm3</t>
  </si>
  <si>
    <t>GJ/1000Nm3</t>
  </si>
  <si>
    <t>tC</t>
  </si>
  <si>
    <t>tC/t</t>
  </si>
  <si>
    <t>tC/1000Nm3</t>
  </si>
  <si>
    <t>h/år</t>
  </si>
  <si>
    <t>1000 Nm3/h</t>
  </si>
  <si>
    <t>g/Nm3</t>
  </si>
  <si>
    <t>1000 Nm3/år</t>
  </si>
  <si>
    <t>SUM_CO2</t>
  </si>
  <si>
    <t>SUM_bioCO2</t>
  </si>
  <si>
    <t>SUM_bioNonSustCO2</t>
  </si>
  <si>
    <t>SUM_EnergyIN</t>
  </si>
  <si>
    <t>SUM_BioEnergyIN</t>
  </si>
  <si>
    <t>SUM_N2O</t>
  </si>
  <si>
    <t>SUM_PFC</t>
  </si>
  <si>
    <t xml:space="preserve">Detaljerade instruktioner för att skriva in uppgifter i detta verktyg återfinns högst upp i detta blad. </t>
  </si>
  <si>
    <t>Osäkerhet</t>
  </si>
  <si>
    <t>För detaljerad vägledning klicka här för att se texten högst upp på bladet!</t>
  </si>
  <si>
    <t>Gå till bladet "F_PFC" för denna bränsle-/materialmängd.</t>
  </si>
  <si>
    <t>Inkonsekvent!</t>
  </si>
  <si>
    <t>Ofullständig!</t>
  </si>
  <si>
    <t>PFC-enheter</t>
  </si>
  <si>
    <t>1/(cell-day)</t>
  </si>
  <si>
    <t>min</t>
  </si>
  <si>
    <t>(kgCF4/tAl)/(min/cell-day)</t>
  </si>
  <si>
    <t>(kg CF4)/(t Al mV)</t>
  </si>
  <si>
    <t>tC2F6 / tCF4</t>
  </si>
  <si>
    <t>NCV-enheter</t>
  </si>
  <si>
    <t>EF-enheter</t>
  </si>
  <si>
    <t>Pct-enheter</t>
  </si>
  <si>
    <t>Information om förbättringsrapporten</t>
  </si>
  <si>
    <t>Typ av förbättring</t>
  </si>
  <si>
    <t>Bränsle-/materialmängd och utsläppskällor</t>
  </si>
  <si>
    <t>D. Förbättringar som avser kontrollörens rekommendationer</t>
  </si>
  <si>
    <t>E. Förbättringar som avser bränsle-/materialmängder</t>
  </si>
  <si>
    <t>I. Verktyg för beräkning av orimliga kostnader</t>
  </si>
  <si>
    <t>Verksamhetsutövare måste regelbundet och på eget initiativ i enlighet med artikel 14.1 kontrollera om övervakningsmetoden kan förbättras och i enlighet med artikel 69.1-3 rapportera om resultaten av och uppföljningen av denna utvärdering.</t>
  </si>
  <si>
    <t>Rapporter om förbättringar enligt artiklarna 69.1 och 69.4 kan kombineras.</t>
  </si>
  <si>
    <t>A. Information om denna rapport och uppgifter om verksamhetsutövaren, anläggningen och kontrollören</t>
  </si>
  <si>
    <t>Allmän information om anläggningen:</t>
  </si>
  <si>
    <t>Anläggningens kategori:</t>
  </si>
  <si>
    <t xml:space="preserve">Denna information påverkar de nivåer som en anläggning måste uppnå och hur ofta anläggningen måste lämna in rapporter om förbättringar i enlighet med artikel 69.1. </t>
  </si>
  <si>
    <t>När lämnades den senaste förbättringsrapporten in?</t>
  </si>
  <si>
    <t>Nästa rapport om förbättring enligt artikel 69.1 ska lämnas in:</t>
  </si>
  <si>
    <t>Uppgifter om anläggningen och verksamhetsutövaren:</t>
  </si>
  <si>
    <t>Detta är endast relevant om det är någon annan än den kontaktperson som angavs i övervakningsplanen eller den årliga utsläppsrapporten.</t>
  </si>
  <si>
    <t>Bränsle-/materialmängd/utsläppskällor</t>
  </si>
  <si>
    <t>Typ av förbättringar</t>
  </si>
  <si>
    <t>Observera att om du rapporterar förbättringar som avser artikel 69.1 OCH förbättringar avseende artikel 69.4 i förordningen, så kan båda typerna av förbättringar rapporteras i samma mall. Om du emellertid rapporterar förbättringar som avser artikel 69.1 ELLER artikel 69.4, så behöver du bara fylla i de relevanta avsnitten.</t>
  </si>
  <si>
    <t>Måste du rapportera förbättringar avseende vissa specifika bränsle-/materialmängder?</t>
  </si>
  <si>
    <t>Förbättringar (bränsle-/materialmängder)</t>
  </si>
  <si>
    <t>Förbättringar som avser bränsle-/materialmängder. Rapporterna här är</t>
  </si>
  <si>
    <t>frivilliga, om förbättringarna avser uppgifternas kvalitet utan någon direkt påverkan på nivåerna, till exempel ökad analysfrekvens.</t>
  </si>
  <si>
    <t>Måste du rapportera förbättringar avseende mätning av växthusgaser?</t>
  </si>
  <si>
    <t>Förbättringar (mätning av växthusgaser)</t>
  </si>
  <si>
    <t>Förbättringar avseende utsläppskällor (mätpunkter för löpande mätningar av CO2, N2O och CO2-överföring). Rapporterna här är</t>
  </si>
  <si>
    <t>obligatoriska, om inte minst de nivåer som krävs enligt artikel 41.1 i förordningen tillämpas för någon mätpunkt,</t>
  </si>
  <si>
    <t>frivilliga, om förbättringarna avser uppgifternas kvalitet utan någon direkt påverkan på nivåerna, till exempel mätningar som minskar dataluckor.</t>
  </si>
  <si>
    <t>Bränsle-/materialmängder och utsläppskällor</t>
  </si>
  <si>
    <t>Bränsle-/materialmängder:</t>
  </si>
  <si>
    <t>Ange samtliga bränsle-/materialmängder för vilka</t>
  </si>
  <si>
    <t>Välj ID-nummer och skriv in namn enligt senast godkända övervakningsplan.</t>
  </si>
  <si>
    <t>ID</t>
  </si>
  <si>
    <t>Namn på bränsle-/materialmängd</t>
  </si>
  <si>
    <t>Fel?</t>
  </si>
  <si>
    <t>Ange och beskriv alla mätpunkter där växthusgaser mäts med system för kontinuerlig utsläppsmätning, inklusive mätpunkter i rörsystem som används för överföring av CO2 i syfte att genomföra geologisk lagring av CO2, för vilka</t>
  </si>
  <si>
    <t>Beskrivning av mätpunkt</t>
  </si>
  <si>
    <t>Riskbedömningen.</t>
  </si>
  <si>
    <t>Utveckling, dokumentering, genomförande och underhåll av dataflödesverksamhet och kontrollaktiviteter samt utvärdering av kontrollsystemet.</t>
  </si>
  <si>
    <t>Utveckling, dokumentering, genomförande och underhåll av förfaranden för dataflödes- och kontrollaktiviteter samt andra förfaranden som en verksamhetsutövare ska ha inrättat enligt förordning (EU) nr 601/2012.</t>
  </si>
  <si>
    <t>Övervakning och rapportering av utsläpp, bland annat i samband med uppnåendet av högre nivåer, minskning av riskerna och ökning av effektiviteten i samband med övervakning och rapportering.</t>
  </si>
  <si>
    <t>Om den information som krävs här redan har rapporterats i en annan del av mallen, räcker det att hänvisa till den sektionen.</t>
  </si>
  <si>
    <t>Om inga åtgärder vidtas: Var vänlig beskriv här varför de är tekniskt omöjliga eller varför de skulle orsaka orimliga kostnader.</t>
  </si>
  <si>
    <t>Åtgärder kommer att vidtas/har vidtagits:</t>
  </si>
  <si>
    <t>När?</t>
  </si>
  <si>
    <t>Om inga åtgärder kommer att vidtas - varför inte?</t>
  </si>
  <si>
    <t>Om du behöver mer utrymme för beskrivningen kan du också använda externa filer och hänvisa till dem här.</t>
  </si>
  <si>
    <t>Rekommendationer om förbättringar</t>
  </si>
  <si>
    <t>Verksamhetsuppgifter eller beräkningsfaktorer:</t>
  </si>
  <si>
    <t>Välj relevanta parametrar här, dvs, välj verksamhetsuppgift eller en beräkningsfaktor.</t>
  </si>
  <si>
    <t>Orsaken till att de nivåer som krävs eller andra krav som avser verksamhetsuppgiften eller beräkningsfaktorn inte har uppfyllts tidigare, dvs. fram till föregående rapport om förbättringar eller fram till nu.</t>
  </si>
  <si>
    <t>Om högre nivåer för verksamhetsuppgifter uppnås, glöm inte att lämna en uppdaterad osäkerhetsbedömning som styrker efterlevnad av den tillämpade nivån. Den uppdaterade osäkerhetsbedömningen kan lämnas i en bilaga till den uppdaterade övervakningsplanen.</t>
  </si>
  <si>
    <t>Vidtagna åtgärder:</t>
  </si>
  <si>
    <t>Krävd nivå:</t>
  </si>
  <si>
    <t>Den nivå som krävs för verksamhetsuppgiften eller beräkningsfaktorn, med beaktande av anläggningens kategori.</t>
  </si>
  <si>
    <t>Tillämpad nivå:</t>
  </si>
  <si>
    <t>Den nivå som faktiskt tillämpas. Detta bör återspegla situationen efter det att mätningar har gjorts eller kommer att göras.</t>
  </si>
  <si>
    <t>Om förbättrande åtgärder ska vidtas, beskriv här vilken typ av åtgärder det är, tidsplanen för deras tillämpning och hur du har fastställt att de kommer att leda till en förbättring.
Om inga förbättrande åtgärder vidtas: Var vänlig beskriv här varför de fortfarande är tekniskt omöjliga eller varför de skulle orsaka orimliga kostnader.</t>
  </si>
  <si>
    <t>förbättrande åtgärder som direkt påverkar nivåerna, till exempel ökad noggrannhet, förändring från standardvärde till analyser,</t>
  </si>
  <si>
    <t>förbättrande åtgärder utan någon direkt effekt på nivåer, till exempel ökad analysfrekvens, förkortning av kalibreringsintervall.</t>
  </si>
  <si>
    <t xml:space="preserve">Skäl för tidigare avvikelse: </t>
  </si>
  <si>
    <t>Om högre nivåer uppnås, glöm inte att lämna en uppdaterad osäkerhetsbedömning som styrker efterlevnad av den tillämpade nivån.</t>
  </si>
  <si>
    <t>Den nivå som krävs för verksamhetsuppgifterna eller beräkningsfaktorn, med beaktande av anläggningens och utsläppskällans kategori och typen av växthusgas.</t>
  </si>
  <si>
    <t>Om förbättrande åtgärder ska vidtas, beskriv här vilken typ av åtgärder det är, tidsplanen för deras tillämpning och hur du har fastställt att de kommer att leda till en förbättring. Om inga förbättrande åtgärder vidtas: Var vänlig beskriv här varför de fortfarande är tekniskt omöjliga eller varför de skulle orsaka orimliga kostnader.</t>
  </si>
  <si>
    <t>Förbättrande åtgärder kommer att vidtas:</t>
  </si>
  <si>
    <t>Om inga förbättrande åtgärder vidtas: Var vänlig beskriv här varför de fortfarande är tekniskt omöjliga eller varför de skulle orsaka orimliga kostnader för att tillämpa minst nivå 1.</t>
  </si>
  <si>
    <t>Datum (när förbättringsrapporten lämnades in till den behöriga myndigheten)</t>
  </si>
  <si>
    <t>Tekniskt omöjligt</t>
  </si>
  <si>
    <t>Orimliga kostnader</t>
  </si>
  <si>
    <t>Båda</t>
  </si>
  <si>
    <t>Rekommendation är ingen förbättring</t>
  </si>
  <si>
    <t>Icke åtgärdade avvikelser</t>
  </si>
  <si>
    <t>Rekommenderade förbättringar</t>
  </si>
  <si>
    <t>För att fastställa orimliga kostnader kan du använda verktyget i blad I.</t>
  </si>
  <si>
    <t>Relevanta avsnitt: D_VerRepImprovements (avsnitt 9)</t>
  </si>
  <si>
    <t>Relevanta avsnitt: 7.1, E_SourceStreams (avsnitt 10)</t>
  </si>
  <si>
    <t>Relevanta avsnitt: 7.2, F_MeasurementBasedApproaches (avsnitt 11)</t>
  </si>
  <si>
    <t>Relevanta avsnitt: G_Fall-backApproach (avsnitt 12)</t>
  </si>
  <si>
    <t>Relevanta avsnitt: C_VerRepNonConformities (avsnitt 8)</t>
  </si>
  <si>
    <t>Nettovärmevärde</t>
  </si>
  <si>
    <t>Biomassafraktion</t>
  </si>
  <si>
    <t>Anläggningar med låga utsläpp (dvs. anläggningar med &lt; 25 000 t CO2e per år) behöver inte lämna in rapporter om förbättringar som svar på kontrollörens rekommendationer om förbättringar (artikel 47.3). Observera att detta inte innebär att anläggningar med låga utsläpp inte behöver beakta kontrollörernas rekommendationer. En kontrollör måste kontrollera om en verksamhetsutövare har följt rekommendationerna följande år och utvärdera risken för felaktigheter och avvikelser (artikel 30.2 i förordning (EU) nr 600/2012).</t>
  </si>
  <si>
    <t>Enligt artikel 69.4 i förordningen kan den kontrollrapport som fastställts i enlighet med förordning (EU) nr 600/2012 innehålla uppgifter om icke åtgärdade avvikelser.</t>
  </si>
  <si>
    <t>Fler block kan läggas till genom att vid behov kopiera och klistra in det senaste blocket.</t>
  </si>
  <si>
    <t>Fler bränsle-/materialmängder kan läggas till genom att vid behov kopiera och klistra in det senaste blocket.</t>
  </si>
  <si>
    <t>Fler mätpunkter kan läggas till genom att vid behov kopiera och klistra in det senaste blocket.</t>
  </si>
  <si>
    <t>Detta avsnitt är inte relevant för anläggningar med låga utsläpp (dvs. anläggningar med &lt; 25 000 t CO2e per år).</t>
  </si>
  <si>
    <t>Övrigt</t>
  </si>
  <si>
    <t>I artikel 74.1 anges dessutom att</t>
  </si>
  <si>
    <t>medlemsstaterna får kräva att verksamhetsutövaren och luftfartygsoperatören använder elektroniska mallar eller särskilda filformat för inlämnande av övervakningsplaner och ändringar av övervakningsplanen, liksom för inlämnande av årliga utsläppsrapporter, rapporter om tonkilometer, kontrollrapporter och rapporter om förbättringar. 
De mallar eller filformat som fastställs av medlemsstaterna ska minst innehålla den information som återfinns i de elektroniska mallar eller särskilda filformat som offentliggjorts av kommissionen</t>
  </si>
  <si>
    <t>Medlemsstaterna kan välja att begära mindre information från verksamhetsutövare än vad som rekommenderas i denna mall om det gäller information som den behöriga myndigheten redan förfogar över och det inte kommer att påverka rapportens tydlighet. Framför allt kan sådan information som avser kontaktuppgifter, uppgifter om bränsle-/materialmängder, tillämpade nivåer etc. återanvändas om de uppgifterna redan förekommer i en elektronisk databas över EU:s utsläppshandelssystem hos den behöriga myndigheten. På det viset behöver verksamhetsutövaren bara lägga till information om de förbättringar som har gjorts, som planeras eller som föreslås men som inte kommer att utföras, samt ange skälen för detta.</t>
  </si>
  <si>
    <t>förbättringar avseende uppgifternas kvalitet utan någon direkt påverkan på nivåerna, till exempel mätningar som minskar dataluckor, ska rapporteras här [frivilligt].</t>
  </si>
  <si>
    <t>Info för automatisk versionsdetektering</t>
  </si>
  <si>
    <t>Malltyp:</t>
  </si>
  <si>
    <t>Fas 3 Mall för rapport om förbättringar</t>
  </si>
  <si>
    <t>Version:</t>
  </si>
  <si>
    <t>Utfärdad av:</t>
  </si>
  <si>
    <t>Europeiska kommissionen</t>
  </si>
  <si>
    <t>Språk:</t>
  </si>
  <si>
    <t>Engelska</t>
  </si>
  <si>
    <t>Typlista:</t>
  </si>
  <si>
    <t>Övervakningsplan uppgifter om ton-kilometer</t>
  </si>
  <si>
    <t>MP TKM</t>
  </si>
  <si>
    <t>Övervakningsplan årliga utsläpp</t>
  </si>
  <si>
    <t>MP AEm</t>
  </si>
  <si>
    <t>Rapport om ton-kilometeruppgifter</t>
  </si>
  <si>
    <t>Report TKM</t>
  </si>
  <si>
    <t>Årlig utsläppsrapport</t>
  </si>
  <si>
    <t>Report AER</t>
  </si>
  <si>
    <t>Fas 3 Plan för anläggningsövervakning</t>
  </si>
  <si>
    <t>MP P3 Inst</t>
  </si>
  <si>
    <t>Fas 3 Övervakningsplan för luftfartygsoperatörer</t>
  </si>
  <si>
    <t>MP P3 Aircraft</t>
  </si>
  <si>
    <t>Fas 3 Övervakningsplan Luftfartyg t-km</t>
  </si>
  <si>
    <t>MP P3 TKM</t>
  </si>
  <si>
    <t>Fas 3 Årlig utsläppsrapport för anläggning</t>
  </si>
  <si>
    <t>P3 Inst AER</t>
  </si>
  <si>
    <t>Fas 3 Utsläppsrapport för luftfartygsoperatörer</t>
  </si>
  <si>
    <t>P3 Aircraft AER</t>
  </si>
  <si>
    <t>Fas 3 Rapport om ton-kilometer för luftfartygsoperatörer</t>
  </si>
  <si>
    <t>P3 Aircraft TKM</t>
  </si>
  <si>
    <t>P3 Improvement</t>
  </si>
  <si>
    <t>Versionslista</t>
  </si>
  <si>
    <t>Filens referensnamn</t>
  </si>
  <si>
    <t>Kommentar om versionen</t>
  </si>
  <si>
    <t>Första utkast av UBA</t>
  </si>
  <si>
    <t>Uppdatering om små förorenare</t>
  </si>
  <si>
    <t>Första utkast till TWG</t>
  </si>
  <si>
    <t>Andra utkast till TWG</t>
  </si>
  <si>
    <t>Tredje utkast till CCC</t>
  </si>
  <si>
    <t>Godkänd av CCC den 18 juni 2013</t>
  </si>
  <si>
    <t>COM</t>
  </si>
  <si>
    <t>Umweltbundesamt</t>
  </si>
  <si>
    <t>UBA</t>
  </si>
  <si>
    <t>IC</t>
  </si>
  <si>
    <t>Språkförteckning</t>
  </si>
  <si>
    <t>Bulgariska</t>
  </si>
  <si>
    <t>bg</t>
  </si>
  <si>
    <t>Spanska</t>
  </si>
  <si>
    <t>es</t>
  </si>
  <si>
    <t>Kroatiska</t>
  </si>
  <si>
    <t>hr</t>
  </si>
  <si>
    <t>Tjeckiska</t>
  </si>
  <si>
    <t>cs</t>
  </si>
  <si>
    <t>Danska</t>
  </si>
  <si>
    <t>da</t>
  </si>
  <si>
    <t>Tyska</t>
  </si>
  <si>
    <t>de</t>
  </si>
  <si>
    <t>Estniska</t>
  </si>
  <si>
    <t>et</t>
  </si>
  <si>
    <t>Grekiska</t>
  </si>
  <si>
    <t>el</t>
  </si>
  <si>
    <t>en</t>
  </si>
  <si>
    <t>Franska</t>
  </si>
  <si>
    <t>fr</t>
  </si>
  <si>
    <t>Isländska</t>
  </si>
  <si>
    <t>ic</t>
  </si>
  <si>
    <t>Italienska</t>
  </si>
  <si>
    <t>it</t>
  </si>
  <si>
    <t>Lettiska</t>
  </si>
  <si>
    <t>lv</t>
  </si>
  <si>
    <t>Litauiska</t>
  </si>
  <si>
    <t>lt</t>
  </si>
  <si>
    <t>Ungerska</t>
  </si>
  <si>
    <t>hu</t>
  </si>
  <si>
    <t>Maltesiska</t>
  </si>
  <si>
    <t>mt</t>
  </si>
  <si>
    <t>Norska</t>
  </si>
  <si>
    <t>no</t>
  </si>
  <si>
    <t>Nederländska</t>
  </si>
  <si>
    <t>nl</t>
  </si>
  <si>
    <t>Polska</t>
  </si>
  <si>
    <t>pl</t>
  </si>
  <si>
    <t>Portugisiska</t>
  </si>
  <si>
    <t>pt</t>
  </si>
  <si>
    <t>Rumänska</t>
  </si>
  <si>
    <t>ro</t>
  </si>
  <si>
    <t>Slovakiska</t>
  </si>
  <si>
    <t>sk</t>
  </si>
  <si>
    <t>Slovenska</t>
  </si>
  <si>
    <t>sl</t>
  </si>
  <si>
    <t>Finska</t>
  </si>
  <si>
    <t>fi</t>
  </si>
  <si>
    <t>Svenska</t>
  </si>
  <si>
    <t>sv</t>
  </si>
  <si>
    <t>&lt;&lt;&lt; Klicka här för att gå vidare till nästa blad &gt;&gt;&gt;</t>
  </si>
  <si>
    <t xml:space="preserve">Beroende på anläggningens kategori och det år när den senaste rapporten om förbättringar lämnades in, krävs det eventuellt inte någon ny förbättringsrapport förrän angivet tidsintervall i enlighet med  artikel 69.1 i MRR förflutit. I ett sådant fall behövs inte ytterligare uppgifter rörande art 69.1 anges i denna mall. Uppgifter i enlighet med art 69.4 i MRR  ska dock fyllas i om det är aktuellt. </t>
  </si>
  <si>
    <t>Anläggningar med låga utsläpp (dvs. anläggningar med &lt; 25 000 t CO2e per år) behöver enbart lämna in rapporter om förbättringar om kontrollören hittat avvikelser (artikel 47.3) och om dessa kvarstår efter verfiering OCH/ELLERom rapporter om förbättringar ska ske enligt artikel 69.1-69.3.</t>
  </si>
  <si>
    <t>I förordningen om övervakning och rapportering (förordning (EU) nr 601/2012 av den 21 juni 2012, i fortsättningen kallad MRR), anges ytterligare krav för övervakning och rapportering. Förordningen kan laddas ner här:</t>
  </si>
  <si>
    <t>På grundval av de uppgifter som lämnats ovan visas datum för när nästa rapport om förbättring enligt artikel 69.1 ska lämnas in. Detta datum tas med för att hjälpa verksamhetsutövaren och den behöriga myndigheten att ange nästa tänkbara inlämningsdatum. Om anläggningen drivs på den högsta nivån och inte tillämpar alternativa metoder finns det inget behov av att lämna in rapporter om förbättringar i enlighet med artikel 69.1.</t>
  </si>
  <si>
    <t>Information om förbättringsrapporten enligt artikel 69.1 i MRR:</t>
  </si>
  <si>
    <t>Anläggningens ID (NAP-nummer):</t>
  </si>
  <si>
    <t>Innehåller verifieringsrapporten några avvikelser?</t>
  </si>
  <si>
    <t>Avvikelser (verifieringsrapporten)</t>
  </si>
  <si>
    <t>Rapportering av förbättringar som avser avvikelser och rekommendationer i enlighet med artikel 69.4 i MRR.</t>
  </si>
  <si>
    <t>Rapportering om förbättringar enligt artikel 69.1 i MRR.</t>
  </si>
  <si>
    <t>Innehåller verifieringsrapporten rekommendationer om förbättringar?</t>
  </si>
  <si>
    <t>Om verifieringsrapporten som utarbetats enligt förordning (EU) nr 600/2012 innehåller rekommendationer om förbättringar (enligt artikel 30.1 i den förordningen), ska verksamhetsutövaren lämna in en rapport om förbättringar till den behöriga myndigheten för godkännande. Den rapporten ska lämnas in senast den 30 juni samma år som kontrollören lämnade sin verifieringsrapport.</t>
  </si>
  <si>
    <t>Används alternativ metod?</t>
  </si>
  <si>
    <t>Förbättringar (alternativ metod)</t>
  </si>
  <si>
    <t>Förbättringar som avser en alternativ metod som tillämpas om inte minst nivå 1 kunde uppnås. Detta är relevant om du tillämpar alternativa metoder.</t>
  </si>
  <si>
    <t>Enligt direktiv 2003/87/EG (ETS-direktivet) ska den verksamhetsutövare som driver anläggningar som omfattas av EU:s utsläppshandelssystem och som innehar ett giltigt tillstånd som utfärdats av den behöriga myndigheten (Länsstyrelsen), övervaka och rapportera sina utsläpp samt se till att rapporterna verifieras i enlighet med artikel 15 i ETS-direktivet och förordning (EU) nr 600/2012.</t>
  </si>
  <si>
    <t>I MRR anges två krav i samband med förbättringar:</t>
  </si>
  <si>
    <t>Verksamhetsutövaren måste rapportera de åtgärder som vidtagits rörande de eventuella avvikelser och rekommendationer till förbättringar som anges i verfieringsrapporten (artikel 9).</t>
  </si>
  <si>
    <t>Rapporter om förbättringar som avser rekommendationer om förbättringar och avvikelser som rapporterats av kontrollören måste lämnas in senast den 30 juni det år som verifieringsrapporten utfärdades (artikel 69.4). Detta gäller alla verksamhetsutövare, med undantag för anläggningar med låga utsläpp. De senare undantas från kravet att lämna in en rapport som svar på rekommendationer om förbättringar, men måste rapportera om hur de har åtgärdat avvikelser (artikel 47.3).</t>
  </si>
  <si>
    <t xml:space="preserve">Om förbättringar kräver ändring av övervakningsplanen (se artikel 15 i förordningen) måste en reviderad övervakningsplan lämnas in den normala vägen för godkännande av den behöriga myndigheten (Länsstyrelsen). </t>
  </si>
  <si>
    <t>Förbättringar som avser rekommendationer i verifieringsrapporter.</t>
  </si>
  <si>
    <t>den normala vägen</t>
  </si>
  <si>
    <t>Rapporteringsmallen får inte överskrida de krav som anges i MRR. Se därför också den färgkodning som används i denna mall.</t>
  </si>
  <si>
    <t>I fylld rapport ska skickas in till Naturvårdsverket enligt följande instruktioner:</t>
  </si>
  <si>
    <t>www.utslappshandel.se</t>
  </si>
  <si>
    <t>utslappsrapportering@naturvardsverket.se</t>
  </si>
  <si>
    <t>Observera! För att vara konsekvent bör du skriva in alla uppgifter (till exempel ID för bränsle-/materialmängder) i samma ordning som i den senaste godkända övervakningsplanen (samma ordning och samma ID).</t>
  </si>
  <si>
    <t>Om det i följande avsnitt inte går att fylla uppgifter som du anser vara nödvändigt för din verksamhet bör du kontrollera att du verkligen fyllt i samtliga uppgifter i avsnitten 6 och 7 riktigt.</t>
  </si>
  <si>
    <t>Rekommendationer (verifieringsrapporten)</t>
  </si>
  <si>
    <t>inte minst de nivåer som krävs enligt första stycket i artikel 26.1 i MRR tillämpas för verksamhetsuppgifter eller för någon beräkningsfaktor,</t>
  </si>
  <si>
    <t>inte minst de nivåer som krävs enligt artikel 41.1 i MRR tillämpas för någon mätpunkt,</t>
  </si>
  <si>
    <t>Du behöver inte föra in information om bränsle-/materialmängder som redan uppfyller de nivåer som krävs enligt MRR.</t>
  </si>
  <si>
    <t>Här behöver du inte ange utsläppskällor / mätpunkter som motsvarar de nivåer som krävs enligt MRR.</t>
  </si>
  <si>
    <t>C. Verifieringsrapport - avvikelser</t>
  </si>
  <si>
    <t>Anmärkningar som avser avvikelser</t>
  </si>
  <si>
    <t>I enlighet med artikel 30.1 i förordning (EU) nr 600/2012 ska kontrollören i sin verfieringsrapport lämna rekommendationer avseende följande punkter:</t>
  </si>
  <si>
    <t>Om verifieringsrapporten innehåller sådana påpekanden eller rekommendationer ska verksamhetsutövaren senast den 30 juni samma år som verifieringsrapporten utfärdades av kontrollören utarbeta en rapport i vilken verksamhetsutövaren beskriver hur och när de rekommenderade förbättringarna har genomförts eller planeras bli genomförda.</t>
  </si>
  <si>
    <t>D. Verifieringsrapport - rekommendationer om förbättringar</t>
  </si>
  <si>
    <t>Skäl till avvikelsen:</t>
  </si>
  <si>
    <t>Om verifieringsrapporten innehåller sådana påpekanden eller rekommendationer ska verksamhetsutövaren senast den 30 juni samma år som verifieringsrapporten utfärdades av kontrollören utarbeta en rapport i vilken verksamhetsutövaren beskriver hur och när avvikelserna har korrigerats eller planeras bli korrigerade.</t>
  </si>
  <si>
    <t>Om verifieringsrapporten som utarbetats enligt förordning (EU) nr 600/2012 innehåller uppgifter om avvikelser ska verksamhetsutövaren inge en rapport om förbättringar till den behöriga myndigheten för godkännande. Den rapporten ska lämnas in senast den 30 juni samma år som kontrollören lämnade sin verfieringsrapport.</t>
  </si>
  <si>
    <t>Enligt artikel 69.4 i MRR kan den verifieringsrapport som fastställts i enlighet med förordning (EU) nr 600/2012 innehålla rekommendationer om förbättringar.</t>
  </si>
  <si>
    <t>Hänvisa till de relevanta rekommendationerna i verifieringsrapporten, beskriv vilken typ av åtgärder det är och tidsplanen för genomförandet.</t>
  </si>
  <si>
    <t>Genom att skriva in "SANT" här bekräftar du att avvikelserna avser tillämpning av en lägre nivå än vad som krävs. Genom att skriva in "FALSKT" här anges att underlåtenheten att uppfylla samtliga krav här inte avser särskilda nivåer, till exempel analysfrekvenser.</t>
  </si>
  <si>
    <t>Om du skriver in "SANT" här, så innebär det att åtgärder har vidtagits eller kommer att vidtas. Genom att skriva in "FALSKT" här anger du att åtgärder inte kommer att vidtas eftersom de fortfarande är tekniskt omöjliga eller skulle orsaka orimliga kostnader.</t>
  </si>
  <si>
    <t>Verksamhetsuppgifter eller beräkningsfaktor:</t>
  </si>
  <si>
    <t>Genom att välja "SANT" här bekräftas att avvikelserna avser tillämpning av en lägre nivå än vad som krävs. Genom att välja "FALSKT" här anges att underlåtenheten att uppfylla samtliga krav här inte avser särskilda nivåer.</t>
  </si>
  <si>
    <t>Om förbättrande åtgärder ska vidtas utan direkt effekt på nivåerna, dvs. nivå 1 kommer fortfarande inte att uppnås men åtgärderna förbättrar tillförlitligheten för de uppgifter som används i den alternativa metoden eller gör uppgifterna mindre utsatta för ingående risker eller kontrollrisker, bör du här beskriva vilken typ av åtgärder det är, tidsplanen för deras genomförande och hur du har fastställt att de kommer att leda till en förbättring.</t>
  </si>
  <si>
    <t>Förbättrande åtgärder med direkt inverkan på nivåerna.</t>
  </si>
  <si>
    <t>Förbättrande åtgärder utan direkt inverkan på nivåerna, till exempel mätningar för att minska dataluckor.</t>
  </si>
  <si>
    <t>Skilj alltid på:</t>
  </si>
  <si>
    <t>Inverkan på nivåer?</t>
  </si>
  <si>
    <t>Inverkan på nivåer:</t>
  </si>
  <si>
    <t>förbättringar avseende uppgifternas kvalitet utan någon direkt inverkan på nivåerna, till exempel ökad analysfrekvens, ska rapporteras här [frivilligt].</t>
  </si>
  <si>
    <t>F. Mätningsbaserad metod</t>
  </si>
  <si>
    <t>Utsläpp som bestäms genom alternativa metoder.</t>
  </si>
  <si>
    <t>F. Mätningsmetod</t>
  </si>
  <si>
    <t>G. Alternativa metoder</t>
  </si>
  <si>
    <t xml:space="preserve">Vi rekommenderar dig att inte lämna information som inte är relevant, eftersom det kan fördröja processen. Den ytterligare dokumentation som lämnas bör anges tydligt nedan med hjälp av filnamn (om den är i digital form) eller med dokumentets referensnummer (om den är i pappersformat). Eventuella frågor besvaras av Naturvårdsverket. </t>
  </si>
  <si>
    <t>Ytterligare information, specifik för Sverige</t>
  </si>
  <si>
    <t>C. Förbättringar som avser avvikelser i verifieringsrapporten</t>
  </si>
  <si>
    <t>F. Förbättringar som avser mätningsbaserade övervakningsmetoder</t>
  </si>
  <si>
    <t>Anläggningens unika ID (NAP-nummer):</t>
  </si>
  <si>
    <t>Behörig firmatecknares namn och namnteckning</t>
  </si>
  <si>
    <t>Skriv här datum (ÅÅÅÅ-MM-DD) för när den senaste förbättringen i enlighet med artikel 69.1 rapporterades.</t>
  </si>
  <si>
    <t>Förbränning: Kommersiella standardbränslen</t>
  </si>
  <si>
    <t>EO1</t>
  </si>
  <si>
    <t>F1. EO1</t>
  </si>
  <si>
    <t>Detta är en översatt och anpassad version av den slutgiltiga mallen för förbättringsrapportering för anläggningar i enlighet med beslut i kommittén för klimatförändringar den 18 juni 2013.</t>
  </si>
  <si>
    <t>Observera! De uppgifter du lämnar i detta avsnitt kommer att hjälpa dig identifiera avsnitt i rapporten som är relevanta för din anläggning genom att  villkorsbaserad formatering sker som vägledning i dokumentet. Kontrollera att du inte lämnar de här fälten tomma. Du måste fylla i samtliga delavsnitt som bedöms som "relevanta" innan du går vidare till nästa avsnitt i mallen.</t>
  </si>
  <si>
    <t>Namnteckning anges här. Undertecknad inskannad version av detta försättsblad skickas sedan med mail tillsammans med hela förbättringsrapporten i elektronisk form till Naturvårdsverket på adress utslappsrapportering@naturvardsverket.se</t>
  </si>
  <si>
    <t>Denna rapport om förbättringar har skickats in av (huvudman):</t>
  </si>
  <si>
    <r>
      <t xml:space="preserve">
Följande mailas till </t>
    </r>
    <r>
      <rPr>
        <b/>
        <i/>
        <sz val="10"/>
        <rFont val="Arial"/>
        <family val="2"/>
      </rPr>
      <t>utslappsrapportering@naturvardsverket.se</t>
    </r>
    <r>
      <rPr>
        <b/>
        <sz val="10"/>
        <rFont val="Arial"/>
        <family val="2"/>
      </rPr>
      <t>: 
- Ett ifyllt exemplar i elektronisk form (Excel-format)
- Inscannat och av behörig person underskrivet försättsblad till rapporten   (flik "a_Innehåll")</t>
    </r>
  </si>
  <si>
    <t xml:space="preserve">Kontakta Naturvårdsverket om du behöver hjälp med att utarbeta din rapport över förbättringar. Vägledande information kan även hittas i Kommissionens olika framtagna vägledningar eller på webbplatsen www.utslappshandel.se. </t>
  </si>
  <si>
    <r>
      <t xml:space="preserve">Observera också att du enbart måste lämna information om verksamhetsuppgifter eller beräkningsfaktorer för vilka nivåkraven eller andra krav inte har uppfyllts med anledning av att de är tekniskt omöjliga eller innebär orimliga kostnader. 
</t>
    </r>
    <r>
      <rPr>
        <b/>
        <i/>
        <sz val="8"/>
        <color rgb="FFEC12D2"/>
        <rFont val="Arial"/>
        <family val="2"/>
      </rPr>
      <t xml:space="preserve">Observera också att för anläggningar med låga utsläpp enl art 47.6 i MRR ska en högre nivå användas om det går utan "ytterligare ansträngning" även om nivå 1 anges automatiskt i nedanstående fält. </t>
    </r>
  </si>
  <si>
    <t xml:space="preserve">obligatoriska, om inte minst de nivåer som krävs enligt första stycket i artikel 26.1 i förordningen tillämpas för verksamhetsuppgifter eller för någon annan beräkningsfaktor. Undantag gäller när art 26.3 eller 47.6 tillämpas; då ingen motivering om orimlig kostnad eller att det är tekniskt omöjligt krävs (Observera dock att så snart en högre nivå kan uppnås utan "ytterligare ansträngning" ska en högre övervakningsnivå tillämpas). </t>
  </si>
  <si>
    <t xml:space="preserve">Följande lämnas in via ETS portalen på Naturvårdverkets webbsida: 
- Ett ifyllt exemplar i elektronisk form (Excel-format)
- Inscannat och av behörig person underskrivet försättsblad till rapporten   (flik "a_Innehåll")
</t>
  </si>
  <si>
    <t>euets@naturvardsverket.se</t>
  </si>
  <si>
    <t>Naturvårdsverket</t>
  </si>
  <si>
    <t xml:space="preserve">OBSERVERA! De förbättringar som rapporteras här uppdaterar inte automatiskt övervakningsplanen. Om förbättringar kräver ändring av övervakningsplanen (se artikel 15 i MRR) måste en reviderad övervakningsplan lämnas in till Naturvårdsverket. </t>
  </si>
  <si>
    <t>Observera att Naturvårdsverket kan fastställa ett alternativt datum, men inte senare än den 30 september samma år. Kontakta Naturvårdsverket för ytterligare information.</t>
  </si>
  <si>
    <t xml:space="preserve">Namnteckning anges här. Undertecknad inskannad version av detta försättsblad skickas med hela förbättringsrapporten i elektornisk form till Naturvårdsverket via ETS portalen.
</t>
  </si>
  <si>
    <t>Information om mallversion: 
(Svensk vers 3, 2018-05-22)</t>
  </si>
  <si>
    <t xml:space="preserve">Observera att informationen ovan gäller den ursprungliga ÖP-mallen som Kommissionen har tagit fram. 
Den svenska mallen har därefter justerats och kompletterats. Publikationsdatum för denna version av den svenska mallen är 2018-05-22.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</si>
</sst>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_ ;[Red]\-#,##0\ "/>
  </numFmts>
  <fonts count="68" x14ac:knownFonts="1">
    <font>
      <sz val="10"/>
      <name val="Arial"/>
    </font>
    <font>
      <u/>
      <sz val="10"/>
      <color indexed="12"/>
      <name val="Arial"/>
      <family val="2"/>
    </font>
    <font>
      <sz val="10"/>
      <name val="Arial"/>
      <family val="2"/>
    </font>
    <font>
      <sz val="11"/>
      <color indexed="8"/>
      <name val="Calibri"/>
      <family val="2"/>
    </font>
    <font>
      <b/>
      <sz val="10"/>
      <name val="Arial"/>
      <family val="2"/>
    </font>
    <font>
      <sz val="9"/>
      <name val="Arial"/>
      <family val="2"/>
    </font>
    <font>
      <b/>
      <i/>
      <sz val="8"/>
      <color indexed="18"/>
      <name val="Arial"/>
      <family val="2"/>
    </font>
    <font>
      <sz val="8"/>
      <name val="Arial"/>
      <family val="2"/>
    </font>
    <font>
      <b/>
      <sz val="11"/>
      <color indexed="18"/>
      <name val="Arial"/>
      <family val="2"/>
    </font>
    <font>
      <b/>
      <sz val="8"/>
      <name val="Arial"/>
      <family val="2"/>
    </font>
    <font>
      <b/>
      <sz val="12"/>
      <name val="Arial"/>
      <family val="2"/>
    </font>
    <font>
      <b/>
      <sz val="11"/>
      <name val="Arial"/>
      <family val="2"/>
    </font>
    <font>
      <b/>
      <sz val="12"/>
      <color indexed="9"/>
      <name val="Arial"/>
      <family val="2"/>
    </font>
    <font>
      <b/>
      <sz val="11"/>
      <color indexed="8"/>
      <name val="Calibri"/>
      <family val="2"/>
    </font>
    <font>
      <i/>
      <sz val="8"/>
      <color indexed="18"/>
      <name val="Arial"/>
      <family val="2"/>
    </font>
    <font>
      <b/>
      <sz val="10"/>
      <color indexed="10"/>
      <name val="Arial"/>
      <family val="2"/>
    </font>
    <font>
      <i/>
      <sz val="9"/>
      <color indexed="18"/>
      <name val="Arial"/>
      <family val="2"/>
    </font>
    <font>
      <i/>
      <sz val="10"/>
      <name val="Arial"/>
      <family val="2"/>
    </font>
    <font>
      <sz val="10"/>
      <color indexed="10"/>
      <name val="Arial"/>
      <family val="2"/>
    </font>
    <font>
      <sz val="10"/>
      <color indexed="9"/>
      <name val="Arial"/>
      <family val="2"/>
    </font>
    <font>
      <b/>
      <sz val="10"/>
      <color indexed="9"/>
      <name val="Arial"/>
      <family val="2"/>
    </font>
    <font>
      <sz val="10"/>
      <color indexed="8"/>
      <name val="Arial"/>
      <family val="2"/>
    </font>
    <font>
      <b/>
      <sz val="10"/>
      <color indexed="8"/>
      <name val="Arial"/>
      <family val="2"/>
    </font>
    <font>
      <b/>
      <sz val="18"/>
      <name val="Arial"/>
      <family val="2"/>
    </font>
    <font>
      <b/>
      <u/>
      <sz val="20"/>
      <color indexed="62"/>
      <name val="Arial"/>
      <family val="2"/>
    </font>
    <font>
      <b/>
      <u/>
      <sz val="10"/>
      <color indexed="62"/>
      <name val="Arial"/>
      <family val="2"/>
    </font>
    <font>
      <b/>
      <sz val="10"/>
      <color indexed="62"/>
      <name val="Arial"/>
      <family val="2"/>
    </font>
    <font>
      <sz val="10"/>
      <color indexed="62"/>
      <name val="Arial"/>
      <family val="2"/>
    </font>
    <font>
      <b/>
      <sz val="9"/>
      <name val="Arial"/>
      <family val="2"/>
    </font>
    <font>
      <sz val="72"/>
      <color indexed="17"/>
      <name val="Arial"/>
      <family val="2"/>
    </font>
    <font>
      <b/>
      <sz val="14"/>
      <name val="Arial"/>
      <family val="2"/>
    </font>
    <font>
      <sz val="10"/>
      <color indexed="48"/>
      <name val="Arial"/>
      <family val="2"/>
    </font>
    <font>
      <i/>
      <sz val="8"/>
      <color indexed="62"/>
      <name val="Arial"/>
      <family val="2"/>
    </font>
    <font>
      <u/>
      <sz val="10"/>
      <name val="Arial"/>
      <family val="2"/>
    </font>
    <font>
      <i/>
      <sz val="10"/>
      <color indexed="62"/>
      <name val="Arial"/>
      <family val="2"/>
    </font>
    <font>
      <sz val="8"/>
      <color indexed="10"/>
      <name val="Arial"/>
      <family val="2"/>
    </font>
    <font>
      <b/>
      <i/>
      <sz val="10"/>
      <color indexed="62"/>
      <name val="Arial"/>
      <family val="2"/>
    </font>
    <font>
      <u/>
      <sz val="10"/>
      <color indexed="62"/>
      <name val="Arial"/>
      <family val="2"/>
    </font>
    <font>
      <b/>
      <sz val="11"/>
      <color indexed="62"/>
      <name val="Arial"/>
      <family val="2"/>
    </font>
    <font>
      <b/>
      <sz val="12"/>
      <color indexed="62"/>
      <name val="Arial"/>
      <family val="2"/>
    </font>
    <font>
      <i/>
      <sz val="9"/>
      <color indexed="62"/>
      <name val="Arial"/>
      <family val="2"/>
    </font>
    <font>
      <sz val="10"/>
      <color indexed="18"/>
      <name val="Arial"/>
      <family val="2"/>
    </font>
    <font>
      <i/>
      <sz val="8"/>
      <name val="Arial"/>
      <family val="2"/>
    </font>
    <font>
      <b/>
      <sz val="7"/>
      <name val="Arial"/>
      <family val="2"/>
    </font>
    <font>
      <b/>
      <u/>
      <sz val="10"/>
      <color indexed="12"/>
      <name val="Arial"/>
      <family val="2"/>
    </font>
    <font>
      <sz val="14"/>
      <color indexed="18"/>
      <name val="Arial"/>
      <family val="2"/>
    </font>
    <font>
      <b/>
      <sz val="10"/>
      <color indexed="18"/>
      <name val="Arial"/>
      <family val="2"/>
    </font>
    <font>
      <b/>
      <sz val="20"/>
      <name val="Arial"/>
      <family val="2"/>
    </font>
    <font>
      <b/>
      <i/>
      <sz val="10"/>
      <color indexed="10"/>
      <name val="Arial"/>
      <family val="2"/>
    </font>
    <font>
      <b/>
      <i/>
      <sz val="8"/>
      <color indexed="10"/>
      <name val="Arial"/>
      <family val="2"/>
    </font>
    <font>
      <sz val="10"/>
      <color indexed="12"/>
      <name val="Arial"/>
      <family val="2"/>
    </font>
    <font>
      <b/>
      <sz val="8"/>
      <color indexed="8"/>
      <name val="Tahoma"/>
      <family val="2"/>
    </font>
    <font>
      <sz val="11"/>
      <color rgb="FF9C6500"/>
      <name val="Calibri"/>
      <family val="2"/>
      <scheme val="minor"/>
    </font>
    <font>
      <b/>
      <i/>
      <sz val="9"/>
      <color indexed="62"/>
      <name val="Arial"/>
      <family val="2"/>
    </font>
    <font>
      <b/>
      <i/>
      <sz val="8"/>
      <color rgb="FFEC12D2"/>
      <name val="Arial"/>
      <family val="2"/>
    </font>
    <font>
      <b/>
      <i/>
      <sz val="10"/>
      <name val="Arial"/>
      <family val="2"/>
    </font>
    <font>
      <i/>
      <sz val="8"/>
      <color rgb="FFFF0000"/>
      <name val="Arial"/>
      <family val="2"/>
    </font>
    <font>
      <b/>
      <i/>
      <sz val="8"/>
      <color rgb="FFFF0000"/>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s>
  <fills count="33">
    <fill>
      <patternFill patternType="none"/>
    </fill>
    <fill>
      <patternFill patternType="gray125"/>
    </fill>
    <fill>
      <patternFill patternType="solid">
        <fgColor rgb="FFFFEB9C"/>
      </patternFill>
    </fill>
    <fill>
      <patternFill patternType="solid">
        <fgColor rgb="FFFFFFFF"/>
        <bgColor indexed="64"/>
      </patternFill>
    </fill>
    <fill>
      <patternFill patternType="solid">
        <fgColor rgb="FFCCFFFF"/>
        <bgColor indexed="64"/>
      </patternFill>
    </fill>
    <fill>
      <patternFill patternType="solid">
        <fgColor rgb="FF0000FF"/>
        <bgColor indexed="64"/>
      </patternFill>
    </fill>
    <fill>
      <patternFill patternType="solid">
        <fgColor rgb="FFFFFF00"/>
        <bgColor indexed="64"/>
      </patternFill>
    </fill>
    <fill>
      <patternFill patternType="solid">
        <fgColor rgb="FFCCFFCC"/>
        <bgColor indexed="64"/>
      </patternFill>
    </fill>
    <fill>
      <patternFill patternType="solid">
        <fgColor rgb="FF99CC00"/>
        <bgColor indexed="64"/>
      </patternFill>
    </fill>
    <fill>
      <patternFill patternType="solid">
        <fgColor rgb="FFC0C0C0"/>
        <bgColor indexed="64"/>
      </patternFill>
    </fill>
    <fill>
      <patternFill patternType="solid">
        <fgColor rgb="FF00FF00"/>
        <bgColor indexed="64"/>
      </patternFill>
    </fill>
    <fill>
      <patternFill patternType="solid">
        <fgColor rgb="FFFFFF99"/>
        <bgColor indexed="64"/>
      </patternFill>
    </fill>
    <fill>
      <patternFill patternType="solid">
        <fgColor rgb="FF339966"/>
        <bgColor indexed="64"/>
      </patternFill>
    </fill>
    <fill>
      <patternFill patternType="solid">
        <fgColor rgb="FF99CCFF"/>
        <bgColor indexed="64"/>
      </patternFill>
    </fill>
    <fill>
      <patternFill patternType="solid">
        <fgColor rgb="FFFFCC00"/>
        <bgColor indexed="64"/>
      </patternFill>
    </fill>
    <fill>
      <patternFill patternType="lightUp">
        <fgColor rgb="FF000000"/>
        <bgColor rgb="FFFFFFFF"/>
      </patternFill>
    </fill>
    <fill>
      <patternFill patternType="solid">
        <fgColor rgb="FF808080"/>
        <bgColor indexed="64"/>
      </patternFill>
    </fill>
    <fill>
      <patternFill patternType="solid">
        <fgColor rgb="FFFFFFCC"/>
        <bgColor indexed="64"/>
      </patternFill>
    </fill>
    <fill>
      <patternFill patternType="solid">
        <fgColor rgb="FFBFBFBF"/>
        <bgColor indexed="64"/>
      </patternFill>
    </fill>
    <fill>
      <patternFill patternType="solid">
        <fgColor rgb="FF969696"/>
        <bgColor indexed="64"/>
      </patternFill>
    </fill>
    <fill>
      <patternFill patternType="solid">
        <fgColor theme="0" tint="-0.249977111117893"/>
        <bgColor indexed="64"/>
      </patternFill>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55"/>
      </patternFill>
    </fill>
    <fill>
      <patternFill patternType="solid">
        <fgColor indexed="43"/>
      </patternFill>
    </fill>
    <fill>
      <patternFill patternType="solid">
        <fgColor indexed="9"/>
        <bgColor indexed="64"/>
      </patternFill>
    </fill>
  </fills>
  <borders count="118">
    <border>
      <left/>
      <right/>
      <top/>
      <bottom/>
      <diagonal/>
    </border>
    <border>
      <left/>
      <right/>
      <top/>
      <bottom style="medium">
        <color indexed="0"/>
      </bottom>
      <diagonal/>
    </border>
    <border>
      <left/>
      <right/>
      <top style="medium">
        <color indexed="0"/>
      </top>
      <bottom/>
      <diagonal/>
    </border>
    <border>
      <left style="thin">
        <color indexed="0"/>
      </left>
      <right/>
      <top style="medium">
        <color indexed="0"/>
      </top>
      <bottom style="thin">
        <color indexed="0"/>
      </bottom>
      <diagonal/>
    </border>
    <border>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medium">
        <color indexed="0"/>
      </right>
      <top style="thin">
        <color indexed="0"/>
      </top>
      <bottom style="thin">
        <color indexed="0"/>
      </bottom>
      <diagonal/>
    </border>
    <border>
      <left style="thin">
        <color indexed="0"/>
      </left>
      <right/>
      <top style="thin">
        <color indexed="0"/>
      </top>
      <bottom style="medium">
        <color indexed="0"/>
      </bottom>
      <diagonal/>
    </border>
    <border>
      <left/>
      <right/>
      <top style="thin">
        <color indexed="0"/>
      </top>
      <bottom style="medium">
        <color indexed="0"/>
      </bottom>
      <diagonal/>
    </border>
    <border>
      <left/>
      <right style="medium">
        <color indexed="0"/>
      </right>
      <top style="thin">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medium">
        <color indexed="0"/>
      </left>
      <right/>
      <top/>
      <bottom/>
      <diagonal/>
    </border>
    <border>
      <left/>
      <right style="medium">
        <color indexed="0"/>
      </right>
      <top/>
      <bottom/>
      <diagonal/>
    </border>
    <border>
      <left style="thin">
        <color indexed="0"/>
      </left>
      <right style="thin">
        <color indexed="0"/>
      </right>
      <top style="thin">
        <color indexed="0"/>
      </top>
      <bottom style="thin">
        <color indexed="0"/>
      </bottom>
      <diagonal/>
    </border>
    <border>
      <left style="thin">
        <color indexed="0"/>
      </left>
      <right style="hair">
        <color indexed="0"/>
      </right>
      <top style="hair">
        <color indexed="0"/>
      </top>
      <bottom style="hair">
        <color indexed="0"/>
      </bottom>
      <diagonal/>
    </border>
    <border>
      <left/>
      <right style="thin">
        <color indexed="0"/>
      </right>
      <top style="hair">
        <color indexed="0"/>
      </top>
      <bottom/>
      <diagonal/>
    </border>
    <border>
      <left/>
      <right/>
      <top style="hair">
        <color indexed="0"/>
      </top>
      <bottom/>
      <diagonal/>
    </border>
    <border>
      <left style="medium">
        <color indexed="0"/>
      </left>
      <right/>
      <top/>
      <bottom style="medium">
        <color indexed="0"/>
      </bottom>
      <diagonal/>
    </border>
    <border>
      <left/>
      <right style="medium">
        <color indexed="0"/>
      </right>
      <top/>
      <bottom style="medium">
        <color indexed="0"/>
      </bottom>
      <diagonal/>
    </border>
    <border>
      <left/>
      <right/>
      <top style="hair">
        <color indexed="0"/>
      </top>
      <bottom style="hair">
        <color indexed="0"/>
      </bottom>
      <diagonal/>
    </border>
    <border>
      <left/>
      <right/>
      <top/>
      <bottom style="hair">
        <color indexed="0"/>
      </bottom>
      <diagonal/>
    </border>
    <border>
      <left style="thin">
        <color indexed="0"/>
      </left>
      <right style="hair">
        <color indexed="0"/>
      </right>
      <top/>
      <bottom style="hair">
        <color indexed="0"/>
      </bottom>
      <diagonal/>
    </border>
    <border>
      <left/>
      <right style="thin">
        <color indexed="0"/>
      </right>
      <top style="thin">
        <color indexed="0"/>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style="thin">
        <color indexed="0"/>
      </right>
      <top style="hair">
        <color indexed="0"/>
      </top>
      <bottom style="hair">
        <color indexed="0"/>
      </bottom>
      <diagonal/>
    </border>
    <border>
      <left style="medium">
        <color indexed="0"/>
      </left>
      <right style="thin">
        <color indexed="0"/>
      </right>
      <top style="medium">
        <color indexed="0"/>
      </top>
      <bottom/>
      <diagonal/>
    </border>
    <border>
      <left style="thin">
        <color indexed="0"/>
      </left>
      <right style="thin">
        <color indexed="0"/>
      </right>
      <top style="medium">
        <color indexed="0"/>
      </top>
      <bottom/>
      <diagonal/>
    </border>
    <border>
      <left style="thin">
        <color indexed="0"/>
      </left>
      <right style="medium">
        <color indexed="0"/>
      </right>
      <top style="medium">
        <color indexed="0"/>
      </top>
      <bottom/>
      <diagonal/>
    </border>
    <border>
      <left style="medium">
        <color indexed="0"/>
      </left>
      <right style="hair">
        <color indexed="0"/>
      </right>
      <top style="medium">
        <color indexed="0"/>
      </top>
      <bottom style="hair">
        <color indexed="0"/>
      </bottom>
      <diagonal/>
    </border>
    <border>
      <left style="hair">
        <color indexed="0"/>
      </left>
      <right style="hair">
        <color indexed="0"/>
      </right>
      <top style="medium">
        <color indexed="0"/>
      </top>
      <bottom style="hair">
        <color indexed="0"/>
      </bottom>
      <diagonal/>
    </border>
    <border>
      <left style="hair">
        <color indexed="0"/>
      </left>
      <right/>
      <top style="medium">
        <color indexed="0"/>
      </top>
      <bottom style="hair">
        <color indexed="0"/>
      </bottom>
      <diagonal/>
    </border>
    <border>
      <left style="medium">
        <color indexed="0"/>
      </left>
      <right style="medium">
        <color indexed="0"/>
      </right>
      <top style="medium">
        <color indexed="0"/>
      </top>
      <bottom style="hair">
        <color indexed="0"/>
      </bottom>
      <diagonal/>
    </border>
    <border>
      <left/>
      <right style="hair">
        <color indexed="0"/>
      </right>
      <top style="medium">
        <color indexed="0"/>
      </top>
      <bottom style="hair">
        <color indexed="0"/>
      </bottom>
      <diagonal/>
    </border>
    <border>
      <left style="hair">
        <color indexed="0"/>
      </left>
      <right style="medium">
        <color indexed="0"/>
      </right>
      <top style="medium">
        <color indexed="0"/>
      </top>
      <bottom style="hair">
        <color indexed="0"/>
      </bottom>
      <diagonal/>
    </border>
    <border>
      <left style="medium">
        <color indexed="0"/>
      </left>
      <right style="hair">
        <color indexed="0"/>
      </right>
      <top style="hair">
        <color indexed="0"/>
      </top>
      <bottom style="hair">
        <color indexed="0"/>
      </bottom>
      <diagonal/>
    </border>
    <border>
      <left style="hair">
        <color indexed="0"/>
      </left>
      <right style="hair">
        <color indexed="0"/>
      </right>
      <top style="hair">
        <color indexed="0"/>
      </top>
      <bottom style="hair">
        <color indexed="0"/>
      </bottom>
      <diagonal/>
    </border>
    <border>
      <left style="hair">
        <color indexed="0"/>
      </left>
      <right/>
      <top style="hair">
        <color indexed="0"/>
      </top>
      <bottom style="hair">
        <color indexed="0"/>
      </bottom>
      <diagonal/>
    </border>
    <border>
      <left style="medium">
        <color indexed="0"/>
      </left>
      <right style="medium">
        <color indexed="0"/>
      </right>
      <top style="hair">
        <color indexed="0"/>
      </top>
      <bottom style="hair">
        <color indexed="0"/>
      </bottom>
      <diagonal/>
    </border>
    <border>
      <left/>
      <right style="hair">
        <color indexed="0"/>
      </right>
      <top style="hair">
        <color indexed="0"/>
      </top>
      <bottom style="hair">
        <color indexed="0"/>
      </bottom>
      <diagonal/>
    </border>
    <border>
      <left style="hair">
        <color indexed="0"/>
      </left>
      <right style="medium">
        <color indexed="0"/>
      </right>
      <top style="hair">
        <color indexed="0"/>
      </top>
      <bottom style="hair">
        <color indexed="0"/>
      </bottom>
      <diagonal/>
    </border>
    <border>
      <left style="medium">
        <color indexed="0"/>
      </left>
      <right style="hair">
        <color indexed="0"/>
      </right>
      <top style="hair">
        <color indexed="0"/>
      </top>
      <bottom style="medium">
        <color indexed="0"/>
      </bottom>
      <diagonal/>
    </border>
    <border>
      <left style="hair">
        <color indexed="0"/>
      </left>
      <right style="hair">
        <color indexed="0"/>
      </right>
      <top style="hair">
        <color indexed="0"/>
      </top>
      <bottom style="medium">
        <color indexed="0"/>
      </bottom>
      <diagonal/>
    </border>
    <border>
      <left style="hair">
        <color indexed="0"/>
      </left>
      <right/>
      <top style="hair">
        <color indexed="0"/>
      </top>
      <bottom style="medium">
        <color indexed="0"/>
      </bottom>
      <diagonal/>
    </border>
    <border>
      <left style="medium">
        <color indexed="0"/>
      </left>
      <right style="medium">
        <color indexed="0"/>
      </right>
      <top style="hair">
        <color indexed="0"/>
      </top>
      <bottom style="medium">
        <color indexed="0"/>
      </bottom>
      <diagonal/>
    </border>
    <border>
      <left/>
      <right style="hair">
        <color indexed="0"/>
      </right>
      <top style="hair">
        <color indexed="0"/>
      </top>
      <bottom style="medium">
        <color indexed="0"/>
      </bottom>
      <diagonal/>
    </border>
    <border>
      <left style="hair">
        <color indexed="0"/>
      </left>
      <right style="medium">
        <color indexed="0"/>
      </right>
      <top style="hair">
        <color indexed="0"/>
      </top>
      <bottom style="medium">
        <color indexed="0"/>
      </bottom>
      <diagonal/>
    </border>
    <border>
      <left/>
      <right style="thin">
        <color indexed="0"/>
      </right>
      <top style="hair">
        <color indexed="0"/>
      </top>
      <bottom style="hair">
        <color indexed="0"/>
      </bottom>
      <diagonal/>
    </border>
    <border>
      <left style="thin">
        <color indexed="0"/>
      </left>
      <right/>
      <top style="hair">
        <color indexed="0"/>
      </top>
      <bottom style="hair">
        <color indexed="0"/>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medium">
        <color indexed="0"/>
      </right>
      <top style="medium">
        <color indexed="0"/>
      </top>
      <bottom/>
      <diagonal/>
    </border>
    <border>
      <left style="medium">
        <color indexed="0"/>
      </left>
      <right style="thin">
        <color indexed="0"/>
      </right>
      <top style="thin">
        <color indexed="0"/>
      </top>
      <bottom style="thin">
        <color indexed="0"/>
      </bottom>
      <diagonal/>
    </border>
    <border>
      <left style="thin">
        <color indexed="0"/>
      </left>
      <right style="medium">
        <color indexed="0"/>
      </right>
      <top style="thin">
        <color indexed="0"/>
      </top>
      <bottom style="thin">
        <color indexed="0"/>
      </bottom>
      <diagonal/>
    </border>
    <border>
      <left style="medium">
        <color indexed="0"/>
      </left>
      <right style="medium">
        <color indexed="0"/>
      </right>
      <top/>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style="medium">
        <color indexed="0"/>
      </right>
      <top style="medium">
        <color indexed="0"/>
      </top>
      <bottom style="thin">
        <color indexed="0"/>
      </bottom>
      <diagonal/>
    </border>
    <border>
      <left style="medium">
        <color indexed="0"/>
      </left>
      <right style="medium">
        <color indexed="0"/>
      </right>
      <top style="thin">
        <color indexed="0"/>
      </top>
      <bottom style="thin">
        <color indexed="0"/>
      </bottom>
      <diagonal/>
    </border>
    <border>
      <left style="medium">
        <color indexed="0"/>
      </left>
      <right style="medium">
        <color indexed="0"/>
      </right>
      <top style="thin">
        <color indexed="0"/>
      </top>
      <bottom style="medium">
        <color indexed="0"/>
      </bottom>
      <diagonal/>
    </border>
    <border>
      <left/>
      <right/>
      <top/>
      <bottom style="thin">
        <color indexed="0"/>
      </bottom>
      <diagonal/>
    </border>
    <border>
      <left style="medium">
        <color indexed="0"/>
      </left>
      <right/>
      <top style="medium">
        <color indexed="0"/>
      </top>
      <bottom style="medium">
        <color indexed="0"/>
      </bottom>
      <diagonal/>
    </border>
    <border>
      <left/>
      <right/>
      <top style="medium">
        <color indexed="0"/>
      </top>
      <bottom style="medium">
        <color indexed="0"/>
      </bottom>
      <diagonal/>
    </border>
    <border>
      <left style="medium">
        <color indexed="0"/>
      </left>
      <right style="hair">
        <color indexed="0"/>
      </right>
      <top style="medium">
        <color indexed="0"/>
      </top>
      <bottom style="medium">
        <color indexed="0"/>
      </bottom>
      <diagonal/>
    </border>
    <border>
      <left style="hair">
        <color indexed="0"/>
      </left>
      <right style="medium">
        <color indexed="0"/>
      </right>
      <top style="medium">
        <color indexed="0"/>
      </top>
      <bottom style="medium">
        <color indexed="0"/>
      </bottom>
      <diagonal/>
    </border>
    <border>
      <left style="medium">
        <color indexed="0"/>
      </left>
      <right style="hair">
        <color indexed="0"/>
      </right>
      <top/>
      <bottom style="hair">
        <color indexed="0"/>
      </bottom>
      <diagonal/>
    </border>
    <border>
      <left style="hair">
        <color indexed="0"/>
      </left>
      <right style="medium">
        <color indexed="0"/>
      </right>
      <top/>
      <bottom style="hair">
        <color indexed="0"/>
      </bottom>
      <diagonal/>
    </border>
    <border>
      <left/>
      <right style="medium">
        <color indexed="0"/>
      </right>
      <top style="medium">
        <color indexed="0"/>
      </top>
      <bottom style="medium">
        <color indexed="0"/>
      </bottom>
      <diagonal/>
    </border>
    <border>
      <left style="thin">
        <color indexed="0"/>
      </left>
      <right style="thin">
        <color indexed="0"/>
      </right>
      <top style="thin">
        <color indexed="0"/>
      </top>
      <bottom/>
      <diagonal/>
    </border>
    <border>
      <left style="thin">
        <color indexed="0"/>
      </left>
      <right/>
      <top style="thin">
        <color indexed="0"/>
      </top>
      <bottom/>
      <diagonal/>
    </border>
    <border>
      <left/>
      <right style="thin">
        <color indexed="0"/>
      </right>
      <top style="thin">
        <color indexed="0"/>
      </top>
      <bottom/>
      <diagonal/>
    </border>
    <border>
      <left style="thin">
        <color indexed="0"/>
      </left>
      <right style="thin">
        <color indexed="0"/>
      </right>
      <top/>
      <bottom/>
      <diagonal/>
    </border>
    <border>
      <left style="thin">
        <color indexed="0"/>
      </left>
      <right/>
      <top/>
      <bottom/>
      <diagonal/>
    </border>
    <border>
      <left/>
      <right style="thin">
        <color indexed="0"/>
      </right>
      <top/>
      <bottom/>
      <diagonal/>
    </border>
    <border>
      <left style="thin">
        <color indexed="0"/>
      </left>
      <right style="thin">
        <color indexed="0"/>
      </right>
      <top/>
      <bottom style="thin">
        <color indexed="0"/>
      </bottom>
      <diagonal/>
    </border>
    <border>
      <left style="thin">
        <color indexed="0"/>
      </left>
      <right/>
      <top/>
      <bottom style="thin">
        <color indexed="0"/>
      </bottom>
      <diagonal/>
    </border>
    <border>
      <left/>
      <right style="thin">
        <color indexed="0"/>
      </right>
      <top/>
      <bottom style="thin">
        <color indexed="0"/>
      </bottom>
      <diagonal/>
    </border>
    <border>
      <left style="medium">
        <color indexed="0"/>
      </left>
      <right/>
      <top style="medium">
        <color indexed="0"/>
      </top>
      <bottom style="thin">
        <color indexed="0"/>
      </bottom>
      <diagonal/>
    </border>
    <border>
      <left/>
      <right style="thin">
        <color indexed="0"/>
      </right>
      <top style="medium">
        <color indexed="0"/>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top style="thin">
        <color indexed="0"/>
      </top>
      <bottom/>
      <diagonal/>
    </border>
    <border>
      <left/>
      <right style="thin">
        <color indexed="0"/>
      </right>
      <top style="medium">
        <color indexed="0"/>
      </top>
      <bottom style="hair">
        <color indexed="0"/>
      </bottom>
      <diagonal/>
    </border>
    <border>
      <left style="hair">
        <color indexed="0"/>
      </left>
      <right/>
      <top style="hair">
        <color indexed="0"/>
      </top>
      <bottom style="thin">
        <color indexed="0"/>
      </bottom>
      <diagonal/>
    </border>
    <border>
      <left/>
      <right style="thin">
        <color indexed="0"/>
      </right>
      <top style="hair">
        <color indexed="0"/>
      </top>
      <bottom style="thin">
        <color indexed="0"/>
      </bottom>
      <diagonal/>
    </border>
    <border>
      <left style="thin">
        <color indexed="0"/>
      </left>
      <right/>
      <top style="hair">
        <color indexed="0"/>
      </top>
      <bottom style="thin">
        <color indexed="0"/>
      </bottom>
      <diagonal/>
    </border>
    <border>
      <left/>
      <right/>
      <top style="hair">
        <color indexed="0"/>
      </top>
      <bottom style="thin">
        <color indexed="0"/>
      </bottom>
      <diagonal/>
    </border>
    <border>
      <left style="thin">
        <color indexed="0"/>
      </left>
      <right/>
      <top style="thin">
        <color indexed="0"/>
      </top>
      <bottom style="hair">
        <color indexed="0"/>
      </bottom>
      <diagonal/>
    </border>
    <border>
      <left/>
      <right/>
      <top style="thin">
        <color indexed="0"/>
      </top>
      <bottom style="hair">
        <color indexed="0"/>
      </bottom>
      <diagonal/>
    </border>
    <border>
      <left/>
      <right style="thin">
        <color indexed="0"/>
      </right>
      <top style="thin">
        <color indexed="0"/>
      </top>
      <bottom style="hair">
        <color indexed="0"/>
      </bottom>
      <diagonal/>
    </border>
    <border>
      <left style="medium">
        <color indexed="0"/>
      </left>
      <right/>
      <top style="hair">
        <color indexed="0"/>
      </top>
      <bottom style="thin">
        <color indexed="0"/>
      </bottom>
      <diagonal/>
    </border>
    <border>
      <left/>
      <right style="hair">
        <color indexed="0"/>
      </right>
      <top style="hair">
        <color indexed="0"/>
      </top>
      <bottom style="thin">
        <color indexed="0"/>
      </bottom>
      <diagonal/>
    </border>
    <border>
      <left style="medium">
        <color indexed="0"/>
      </left>
      <right/>
      <top style="medium">
        <color indexed="0"/>
      </top>
      <bottom style="hair">
        <color indexed="0"/>
      </bottom>
      <diagonal/>
    </border>
    <border>
      <left/>
      <right/>
      <top style="medium">
        <color indexed="0"/>
      </top>
      <bottom style="hair">
        <color indexed="0"/>
      </bottom>
      <diagonal/>
    </border>
    <border>
      <left style="medium">
        <color indexed="0"/>
      </left>
      <right/>
      <top style="hair">
        <color indexed="0"/>
      </top>
      <bottom style="hair">
        <color indexed="0"/>
      </bottom>
      <diagonal/>
    </border>
    <border>
      <left/>
      <right/>
      <top/>
      <bottom style="medium">
        <color rgb="FF0000FF"/>
      </bottom>
      <diagonal/>
    </border>
    <border>
      <left/>
      <right/>
      <top style="medium">
        <color rgb="FF0000FF"/>
      </top>
      <bottom/>
      <diagonal/>
    </border>
    <border>
      <left/>
      <right/>
      <top/>
      <bottom style="thin">
        <color rgb="FF0000F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s>
  <cellStyleXfs count="25">
    <xf numFmtId="0" fontId="0" fillId="0" borderId="0"/>
    <xf numFmtId="0" fontId="1" fillId="0" borderId="0" applyNumberFormat="0" applyFill="0" applyBorder="0" applyAlignment="0" applyProtection="0"/>
    <xf numFmtId="0" fontId="52" fillId="2" borderId="0" applyNumberFormat="0" applyBorder="0" applyAlignment="0" applyProtection="0"/>
    <xf numFmtId="0" fontId="2" fillId="0" borderId="0"/>
    <xf numFmtId="0" fontId="3" fillId="0" borderId="0"/>
    <xf numFmtId="0" fontId="2" fillId="0" borderId="0"/>
    <xf numFmtId="0" fontId="58" fillId="25"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8" fillId="23" borderId="0" applyNumberFormat="0" applyBorder="0" applyAlignment="0" applyProtection="0"/>
    <xf numFmtId="0" fontId="58" fillId="24" borderId="0" applyNumberFormat="0" applyBorder="0" applyAlignment="0" applyProtection="0"/>
    <xf numFmtId="0" fontId="58" fillId="28" borderId="0" applyNumberFormat="0" applyBorder="0" applyAlignment="0" applyProtection="0"/>
    <xf numFmtId="0" fontId="59" fillId="21" borderId="0" applyNumberFormat="0" applyBorder="0" applyAlignment="0" applyProtection="0"/>
    <xf numFmtId="0" fontId="60" fillId="30" borderId="113" applyNumberFormat="0" applyAlignment="0" applyProtection="0"/>
    <xf numFmtId="0" fontId="61" fillId="22" borderId="0" applyNumberFormat="0" applyBorder="0" applyAlignment="0" applyProtection="0"/>
    <xf numFmtId="0" fontId="62" fillId="0" borderId="114" applyNumberFormat="0" applyFill="0" applyAlignment="0" applyProtection="0"/>
    <xf numFmtId="0" fontId="63" fillId="0" borderId="115" applyNumberFormat="0" applyFill="0" applyAlignment="0" applyProtection="0"/>
    <xf numFmtId="0" fontId="64" fillId="0" borderId="116" applyNumberFormat="0" applyFill="0" applyAlignment="0" applyProtection="0"/>
    <xf numFmtId="0" fontId="64" fillId="0" borderId="0" applyNumberFormat="0" applyFill="0" applyBorder="0" applyAlignment="0" applyProtection="0"/>
    <xf numFmtId="0" fontId="1" fillId="0" borderId="0" applyNumberFormat="0" applyFill="0" applyBorder="0" applyAlignment="0" applyProtection="0">
      <alignment vertical="top"/>
      <protection locked="0"/>
    </xf>
    <xf numFmtId="0" fontId="65" fillId="0" borderId="117" applyNumberFormat="0" applyFill="0" applyAlignment="0" applyProtection="0"/>
    <xf numFmtId="0" fontId="66" fillId="31" borderId="0" applyNumberFormat="0" applyBorder="0" applyAlignment="0" applyProtection="0"/>
    <xf numFmtId="0" fontId="2" fillId="29" borderId="112" applyNumberFormat="0" applyFont="0" applyAlignment="0" applyProtection="0"/>
    <xf numFmtId="9" fontId="2" fillId="0" borderId="0" applyFont="0" applyFill="0" applyBorder="0" applyAlignment="0" applyProtection="0"/>
    <xf numFmtId="0" fontId="67" fillId="0" borderId="0" applyNumberFormat="0" applyFill="0" applyBorder="0" applyAlignment="0" applyProtection="0"/>
  </cellStyleXfs>
  <cellXfs count="887">
    <xf numFmtId="0" fontId="0" fillId="0" borderId="0" xfId="0"/>
    <xf numFmtId="0" fontId="0" fillId="3" borderId="0" xfId="0" applyFill="1" applyAlignment="1" applyProtection="1">
      <alignment vertical="center"/>
    </xf>
    <xf numFmtId="0" fontId="25" fillId="3" borderId="0" xfId="0" applyFont="1" applyFill="1" applyAlignment="1" applyProtection="1">
      <alignment vertical="center"/>
    </xf>
    <xf numFmtId="0" fontId="29" fillId="3" borderId="0" xfId="0" applyFont="1" applyFill="1" applyAlignment="1" applyProtection="1">
      <alignment vertical="center"/>
    </xf>
    <xf numFmtId="0" fontId="24" fillId="3" borderId="0" xfId="0" applyFont="1" applyFill="1" applyAlignment="1" applyProtection="1">
      <alignment vertical="center"/>
    </xf>
    <xf numFmtId="0" fontId="2" fillId="3" borderId="0" xfId="0" applyFont="1" applyFill="1" applyBorder="1" applyAlignment="1" applyProtection="1">
      <alignment vertical="center"/>
    </xf>
    <xf numFmtId="0" fontId="10" fillId="3" borderId="0" xfId="0" applyFont="1" applyFill="1" applyBorder="1" applyAlignment="1" applyProtection="1">
      <alignment vertical="center"/>
    </xf>
    <xf numFmtId="0" fontId="1" fillId="3" borderId="0" xfId="1" applyFill="1" applyBorder="1" applyAlignment="1" applyProtection="1">
      <alignment vertical="center"/>
    </xf>
    <xf numFmtId="0" fontId="0" fillId="3" borderId="0" xfId="0" applyFill="1" applyProtection="1"/>
    <xf numFmtId="0" fontId="33" fillId="3" borderId="0" xfId="1" applyFont="1" applyFill="1" applyBorder="1" applyAlignment="1" applyProtection="1">
      <alignment vertical="center"/>
    </xf>
    <xf numFmtId="0" fontId="4" fillId="3" borderId="0" xfId="0" applyFont="1" applyFill="1" applyAlignment="1" applyProtection="1">
      <alignment vertical="center"/>
    </xf>
    <xf numFmtId="49" fontId="0" fillId="3" borderId="0" xfId="0" applyNumberFormat="1" applyFill="1" applyAlignment="1" applyProtection="1">
      <alignment vertical="center"/>
    </xf>
    <xf numFmtId="0" fontId="2" fillId="3" borderId="0" xfId="0" applyFont="1" applyFill="1" applyAlignment="1" applyProtection="1">
      <alignment vertical="center"/>
    </xf>
    <xf numFmtId="0" fontId="0" fillId="3" borderId="1" xfId="0" applyFill="1" applyBorder="1" applyAlignment="1" applyProtection="1">
      <alignment vertical="center"/>
    </xf>
    <xf numFmtId="0" fontId="0" fillId="3" borderId="2" xfId="0" applyFill="1" applyBorder="1" applyAlignment="1" applyProtection="1">
      <alignment vertical="center"/>
    </xf>
    <xf numFmtId="0" fontId="0" fillId="3" borderId="0" xfId="0" applyFill="1" applyBorder="1" applyAlignment="1" applyProtection="1">
      <alignment vertical="center"/>
    </xf>
    <xf numFmtId="0" fontId="0" fillId="3" borderId="3" xfId="0" applyFill="1" applyBorder="1" applyAlignment="1" applyProtection="1">
      <alignment vertical="center"/>
    </xf>
    <xf numFmtId="0" fontId="0" fillId="3" borderId="4" xfId="0" applyFill="1" applyBorder="1" applyAlignment="1" applyProtection="1">
      <alignment vertical="center"/>
    </xf>
    <xf numFmtId="0" fontId="0" fillId="3" borderId="5" xfId="0" applyFill="1" applyBorder="1" applyAlignment="1" applyProtection="1">
      <alignment vertical="center"/>
    </xf>
    <xf numFmtId="14" fontId="0" fillId="3" borderId="6" xfId="0" applyNumberFormat="1" applyFill="1" applyBorder="1" applyAlignment="1" applyProtection="1">
      <alignment horizontal="left" vertical="center"/>
    </xf>
    <xf numFmtId="0" fontId="0" fillId="3" borderId="7" xfId="0" applyFill="1" applyBorder="1" applyAlignment="1" applyProtection="1">
      <alignment vertical="center"/>
    </xf>
    <xf numFmtId="0" fontId="0" fillId="3" borderId="8" xfId="0" applyFill="1" applyBorder="1" applyAlignment="1" applyProtection="1">
      <alignment vertical="center"/>
    </xf>
    <xf numFmtId="0" fontId="0" fillId="3" borderId="6" xfId="0" applyFill="1" applyBorder="1" applyAlignment="1" applyProtection="1">
      <alignment vertical="center"/>
    </xf>
    <xf numFmtId="0" fontId="0" fillId="3" borderId="9" xfId="0" applyFill="1" applyBorder="1" applyAlignment="1" applyProtection="1">
      <alignment vertical="center"/>
    </xf>
    <xf numFmtId="0" fontId="0" fillId="3" borderId="10" xfId="0" applyFill="1" applyBorder="1" applyAlignment="1" applyProtection="1">
      <alignment vertical="center"/>
    </xf>
    <xf numFmtId="0" fontId="0" fillId="3" borderId="11" xfId="0" applyFill="1" applyBorder="1" applyAlignment="1" applyProtection="1">
      <alignment vertical="center"/>
    </xf>
    <xf numFmtId="0" fontId="2" fillId="3" borderId="0" xfId="0" applyNumberFormat="1" applyFont="1" applyFill="1" applyBorder="1" applyAlignment="1" applyProtection="1">
      <alignment vertical="top"/>
    </xf>
    <xf numFmtId="0" fontId="2" fillId="3" borderId="0" xfId="0" applyFont="1" applyFill="1" applyAlignment="1" applyProtection="1"/>
    <xf numFmtId="0" fontId="2" fillId="3" borderId="0" xfId="0" applyNumberFormat="1" applyFont="1" applyFill="1" applyBorder="1" applyAlignment="1" applyProtection="1">
      <alignment vertical="center"/>
    </xf>
    <xf numFmtId="0" fontId="26" fillId="3" borderId="0" xfId="0" applyFont="1" applyFill="1" applyAlignment="1" applyProtection="1">
      <alignment horizontal="center" vertical="top"/>
    </xf>
    <xf numFmtId="0" fontId="26" fillId="3" borderId="0" xfId="0" applyFont="1" applyFill="1" applyAlignment="1" applyProtection="1">
      <alignment horizontal="justify" vertical="top" wrapText="1"/>
    </xf>
    <xf numFmtId="0" fontId="27" fillId="3" borderId="0" xfId="0" applyFont="1" applyFill="1" applyAlignment="1" applyProtection="1">
      <alignment horizontal="center" vertical="top" wrapText="1"/>
    </xf>
    <xf numFmtId="0" fontId="27" fillId="3" borderId="0" xfId="0" applyFont="1" applyFill="1" applyAlignment="1" applyProtection="1">
      <alignment horizontal="justify" vertical="top" wrapText="1"/>
    </xf>
    <xf numFmtId="0" fontId="15" fillId="3" borderId="0" xfId="0" applyNumberFormat="1" applyFont="1" applyFill="1" applyBorder="1" applyAlignment="1" applyProtection="1">
      <alignment vertical="top"/>
    </xf>
    <xf numFmtId="0" fontId="27" fillId="3" borderId="0" xfId="0" applyFont="1" applyFill="1" applyAlignment="1" applyProtection="1">
      <alignment horizontal="left" vertical="top"/>
    </xf>
    <xf numFmtId="0" fontId="25" fillId="3" borderId="0" xfId="1" applyFont="1" applyFill="1" applyAlignment="1" applyProtection="1">
      <alignment horizontal="left" vertical="top" wrapText="1"/>
    </xf>
    <xf numFmtId="0" fontId="26" fillId="3" borderId="0" xfId="0" applyFont="1" applyFill="1" applyAlignment="1" applyProtection="1">
      <alignment vertical="top" wrapText="1"/>
    </xf>
    <xf numFmtId="0" fontId="15" fillId="3" borderId="0" xfId="0" applyNumberFormat="1" applyFont="1" applyFill="1" applyBorder="1" applyAlignment="1" applyProtection="1">
      <alignment horizontal="center" vertical="top"/>
    </xf>
    <xf numFmtId="0" fontId="2" fillId="3" borderId="0" xfId="0" applyNumberFormat="1" applyFont="1" applyFill="1" applyBorder="1" applyAlignment="1" applyProtection="1">
      <alignment horizontal="right" vertical="top"/>
    </xf>
    <xf numFmtId="0" fontId="34" fillId="3" borderId="0" xfId="0" applyFont="1" applyFill="1" applyAlignment="1" applyProtection="1">
      <alignment horizontal="left" vertical="top" wrapText="1"/>
    </xf>
    <xf numFmtId="0" fontId="6" fillId="3" borderId="0" xfId="0" applyFont="1" applyFill="1" applyBorder="1" applyAlignment="1" applyProtection="1">
      <alignment vertical="top" wrapText="1"/>
    </xf>
    <xf numFmtId="0" fontId="17" fillId="3" borderId="0" xfId="0" applyNumberFormat="1" applyFont="1" applyFill="1" applyBorder="1" applyAlignment="1" applyProtection="1"/>
    <xf numFmtId="0" fontId="6" fillId="3" borderId="0" xfId="0" applyFont="1" applyFill="1" applyBorder="1" applyAlignment="1" applyProtection="1">
      <alignment horizontal="left" vertical="top" wrapText="1"/>
    </xf>
    <xf numFmtId="0" fontId="1" fillId="3" borderId="0" xfId="1" applyFill="1" applyAlignment="1" applyProtection="1">
      <alignment horizontal="justify" vertical="top" wrapText="1"/>
    </xf>
    <xf numFmtId="0" fontId="26" fillId="3" borderId="0" xfId="0" applyFont="1" applyFill="1" applyAlignment="1" applyProtection="1">
      <alignment horizontal="center" vertical="top" wrapText="1"/>
    </xf>
    <xf numFmtId="0" fontId="27" fillId="3" borderId="0" xfId="0" applyFont="1" applyFill="1" applyProtection="1"/>
    <xf numFmtId="0" fontId="27" fillId="3" borderId="0" xfId="0" applyFont="1" applyFill="1" applyBorder="1" applyProtection="1"/>
    <xf numFmtId="0" fontId="27" fillId="3" borderId="0" xfId="0" applyFont="1" applyFill="1" applyAlignment="1" applyProtection="1">
      <alignment vertical="top"/>
    </xf>
    <xf numFmtId="0" fontId="27" fillId="3" borderId="0" xfId="0" applyFont="1" applyFill="1" applyBorder="1" applyAlignment="1" applyProtection="1">
      <alignment vertical="top"/>
    </xf>
    <xf numFmtId="0" fontId="1" fillId="3" borderId="0" xfId="1" applyFill="1" applyAlignment="1" applyProtection="1"/>
    <xf numFmtId="0" fontId="26" fillId="3" borderId="0" xfId="0" applyFont="1" applyFill="1" applyProtection="1"/>
    <xf numFmtId="0" fontId="2" fillId="3" borderId="0" xfId="0" applyFont="1" applyFill="1" applyProtection="1"/>
    <xf numFmtId="0" fontId="2" fillId="3" borderId="0" xfId="0" applyFont="1" applyFill="1" applyBorder="1" applyProtection="1"/>
    <xf numFmtId="0" fontId="26" fillId="3" borderId="0" xfId="0" applyFont="1" applyFill="1" applyAlignment="1" applyProtection="1">
      <alignment horizontal="center" vertical="center"/>
    </xf>
    <xf numFmtId="0" fontId="2" fillId="3" borderId="0" xfId="0" applyFont="1" applyFill="1" applyAlignment="1" applyProtection="1">
      <alignment vertical="top"/>
    </xf>
    <xf numFmtId="0" fontId="2" fillId="3" borderId="0" xfId="0" applyFont="1" applyFill="1" applyBorder="1" applyAlignment="1" applyProtection="1">
      <alignment vertical="top"/>
    </xf>
    <xf numFmtId="0" fontId="2" fillId="3" borderId="0" xfId="3" applyFill="1" applyProtection="1"/>
    <xf numFmtId="0" fontId="2" fillId="4" borderId="0" xfId="0" applyNumberFormat="1" applyFont="1" applyFill="1" applyBorder="1" applyAlignment="1" applyProtection="1">
      <alignment vertical="top"/>
    </xf>
    <xf numFmtId="0" fontId="2" fillId="3" borderId="0" xfId="0" applyNumberFormat="1" applyFont="1" applyFill="1" applyBorder="1" applyAlignment="1" applyProtection="1">
      <alignment horizontal="center" vertical="center"/>
    </xf>
    <xf numFmtId="0" fontId="2" fillId="4" borderId="12" xfId="0" applyFont="1" applyFill="1" applyBorder="1" applyProtection="1"/>
    <xf numFmtId="0" fontId="0" fillId="4" borderId="2" xfId="0" applyFill="1" applyBorder="1" applyProtection="1"/>
    <xf numFmtId="0" fontId="0" fillId="4" borderId="2" xfId="0" applyFill="1" applyBorder="1" applyAlignment="1" applyProtection="1">
      <alignment horizontal="center" vertical="center"/>
    </xf>
    <xf numFmtId="0" fontId="7" fillId="4" borderId="2" xfId="0" applyFont="1" applyFill="1" applyBorder="1" applyAlignment="1" applyProtection="1">
      <alignment horizontal="left" vertical="center"/>
    </xf>
    <xf numFmtId="0" fontId="0" fillId="4" borderId="2" xfId="0" applyFill="1" applyBorder="1" applyAlignment="1" applyProtection="1">
      <alignment horizontal="center"/>
    </xf>
    <xf numFmtId="0" fontId="0" fillId="4" borderId="13" xfId="0" applyFill="1" applyBorder="1" applyProtection="1"/>
    <xf numFmtId="0" fontId="2" fillId="4" borderId="14" xfId="0" applyFont="1" applyFill="1" applyBorder="1" applyProtection="1"/>
    <xf numFmtId="0" fontId="2" fillId="3" borderId="13" xfId="0" applyNumberFormat="1" applyFont="1" applyFill="1" applyBorder="1" applyAlignment="1" applyProtection="1">
      <alignment vertical="top"/>
    </xf>
    <xf numFmtId="0" fontId="2" fillId="3" borderId="15" xfId="0" applyNumberFormat="1" applyFont="1" applyFill="1" applyBorder="1" applyAlignment="1" applyProtection="1">
      <alignment vertical="top"/>
    </xf>
    <xf numFmtId="0" fontId="0" fillId="4" borderId="14" xfId="0" applyFill="1" applyBorder="1" applyProtection="1"/>
    <xf numFmtId="0" fontId="2" fillId="3" borderId="14" xfId="0" applyNumberFormat="1" applyFont="1" applyFill="1" applyBorder="1" applyAlignment="1" applyProtection="1">
      <alignment vertical="top"/>
    </xf>
    <xf numFmtId="0" fontId="0" fillId="4" borderId="14" xfId="0" applyFill="1" applyBorder="1" applyAlignment="1" applyProtection="1">
      <alignment vertical="center"/>
    </xf>
    <xf numFmtId="0" fontId="0" fillId="3" borderId="14" xfId="0" applyFill="1" applyBorder="1" applyAlignment="1" applyProtection="1">
      <alignment vertical="center"/>
    </xf>
    <xf numFmtId="0" fontId="30" fillId="3" borderId="0" xfId="0" applyFont="1" applyFill="1" applyBorder="1" applyAlignment="1" applyProtection="1">
      <alignment horizontal="left" vertical="center" wrapText="1"/>
    </xf>
    <xf numFmtId="0" fontId="0" fillId="3" borderId="15" xfId="0" applyFill="1" applyBorder="1" applyAlignment="1" applyProtection="1">
      <alignment vertical="center"/>
    </xf>
    <xf numFmtId="0" fontId="0" fillId="4" borderId="0" xfId="0" applyFill="1" applyAlignment="1" applyProtection="1">
      <alignment vertical="center"/>
    </xf>
    <xf numFmtId="0" fontId="30" fillId="3" borderId="0" xfId="0" applyFont="1" applyFill="1" applyBorder="1" applyAlignment="1" applyProtection="1">
      <alignment horizontal="center" vertical="center" wrapText="1"/>
    </xf>
    <xf numFmtId="0" fontId="0" fillId="3" borderId="0" xfId="0" applyFill="1" applyBorder="1" applyProtection="1"/>
    <xf numFmtId="0" fontId="0" fillId="4" borderId="0" xfId="0" applyFill="1" applyProtection="1"/>
    <xf numFmtId="0" fontId="2" fillId="3" borderId="14" xfId="0" applyNumberFormat="1" applyFont="1" applyFill="1" applyBorder="1" applyAlignment="1" applyProtection="1">
      <alignment vertical="center"/>
    </xf>
    <xf numFmtId="0" fontId="12" fillId="5" borderId="0" xfId="0" applyFont="1" applyFill="1" applyBorder="1" applyAlignment="1" applyProtection="1">
      <alignment horizontal="center" vertical="center"/>
    </xf>
    <xf numFmtId="0" fontId="12" fillId="5" borderId="0" xfId="0" applyFont="1" applyFill="1" applyBorder="1" applyAlignment="1" applyProtection="1">
      <alignment horizontal="left" vertical="center"/>
    </xf>
    <xf numFmtId="0" fontId="2" fillId="3" borderId="15" xfId="0" applyNumberFormat="1" applyFont="1" applyFill="1" applyBorder="1" applyAlignment="1" applyProtection="1">
      <alignment vertical="center"/>
    </xf>
    <xf numFmtId="0" fontId="2" fillId="4" borderId="0" xfId="0" applyNumberFormat="1" applyFont="1" applyFill="1" applyBorder="1" applyAlignment="1" applyProtection="1">
      <alignment vertical="center"/>
    </xf>
    <xf numFmtId="0" fontId="2" fillId="3" borderId="14" xfId="0" applyFont="1" applyFill="1" applyBorder="1" applyAlignment="1" applyProtection="1">
      <alignment vertical="center"/>
    </xf>
    <xf numFmtId="0" fontId="2" fillId="3" borderId="15" xfId="0" applyFont="1" applyFill="1" applyBorder="1" applyAlignment="1" applyProtection="1">
      <alignment vertical="center"/>
    </xf>
    <xf numFmtId="0" fontId="0" fillId="3" borderId="14" xfId="0" applyFill="1" applyBorder="1" applyProtection="1"/>
    <xf numFmtId="0" fontId="0" fillId="3" borderId="0" xfId="0"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8" fillId="3" borderId="0" xfId="0" applyFont="1" applyFill="1" applyBorder="1" applyAlignment="1" applyProtection="1">
      <alignment horizontal="left" vertical="center" wrapText="1"/>
    </xf>
    <xf numFmtId="0" fontId="0" fillId="3" borderId="15" xfId="0" applyFill="1" applyBorder="1" applyProtection="1"/>
    <xf numFmtId="0" fontId="14" fillId="3" borderId="0" xfId="0" applyFont="1" applyFill="1" applyBorder="1" applyAlignment="1" applyProtection="1">
      <alignment vertical="top" wrapText="1"/>
    </xf>
    <xf numFmtId="0" fontId="2" fillId="3" borderId="0" xfId="0" applyFont="1" applyFill="1" applyBorder="1" applyAlignment="1" applyProtection="1">
      <alignment horizontal="right" vertical="center"/>
    </xf>
    <xf numFmtId="0" fontId="4" fillId="6" borderId="16" xfId="0" applyFont="1" applyFill="1" applyBorder="1" applyAlignment="1" applyProtection="1">
      <alignment horizontal="center" vertical="top" wrapText="1"/>
      <protection locked="0"/>
    </xf>
    <xf numFmtId="0" fontId="2" fillId="3" borderId="0" xfId="0" applyFont="1" applyFill="1" applyBorder="1" applyAlignment="1" applyProtection="1">
      <alignment vertical="top" wrapText="1"/>
    </xf>
    <xf numFmtId="0" fontId="18" fillId="3" borderId="0" xfId="0" applyNumberFormat="1" applyFont="1" applyFill="1" applyBorder="1" applyAlignment="1" applyProtection="1">
      <alignment horizontal="right" vertical="center"/>
    </xf>
    <xf numFmtId="0" fontId="0" fillId="4" borderId="16" xfId="0" applyFill="1" applyBorder="1" applyAlignment="1" applyProtection="1">
      <alignment horizontal="center"/>
    </xf>
    <xf numFmtId="0" fontId="2" fillId="4" borderId="0" xfId="0" applyFont="1" applyFill="1" applyProtection="1"/>
    <xf numFmtId="0" fontId="15" fillId="3" borderId="15" xfId="0" applyFont="1" applyFill="1" applyBorder="1" applyProtection="1"/>
    <xf numFmtId="0" fontId="0" fillId="4" borderId="0" xfId="0" applyFill="1" applyBorder="1" applyProtection="1"/>
    <xf numFmtId="0" fontId="2" fillId="6" borderId="16" xfId="0" applyFont="1" applyFill="1" applyBorder="1" applyAlignment="1" applyProtection="1">
      <alignment vertical="top" wrapText="1"/>
      <protection locked="0"/>
    </xf>
    <xf numFmtId="0" fontId="18" fillId="7" borderId="17" xfId="0" applyFont="1" applyFill="1" applyBorder="1" applyAlignment="1" applyProtection="1">
      <alignment vertical="top" wrapText="1"/>
    </xf>
    <xf numFmtId="0" fontId="0" fillId="4" borderId="16" xfId="0" applyFill="1" applyBorder="1" applyProtection="1"/>
    <xf numFmtId="0" fontId="2" fillId="3" borderId="0" xfId="0" applyFont="1" applyFill="1" applyBorder="1" applyAlignment="1" applyProtection="1">
      <alignment horizontal="right" vertical="top" wrapText="1"/>
    </xf>
    <xf numFmtId="0" fontId="15" fillId="4" borderId="0" xfId="0" applyFont="1" applyFill="1" applyProtection="1"/>
    <xf numFmtId="164" fontId="2" fillId="6" borderId="16" xfId="0" applyNumberFormat="1" applyFont="1" applyFill="1" applyBorder="1" applyAlignment="1" applyProtection="1">
      <alignment horizontal="center" vertical="top" wrapText="1"/>
      <protection locked="0"/>
    </xf>
    <xf numFmtId="0" fontId="33" fillId="3" borderId="0" xfId="1" applyFont="1" applyFill="1" applyBorder="1" applyAlignment="1" applyProtection="1">
      <alignment vertical="top" wrapText="1"/>
    </xf>
    <xf numFmtId="164" fontId="2" fillId="7" borderId="16" xfId="0" applyNumberFormat="1" applyFont="1" applyFill="1" applyBorder="1" applyAlignment="1" applyProtection="1">
      <alignment horizontal="center" vertical="top" wrapText="1"/>
    </xf>
    <xf numFmtId="0" fontId="4" fillId="3" borderId="0" xfId="0" applyFont="1" applyFill="1" applyBorder="1" applyAlignment="1" applyProtection="1">
      <alignment vertical="center"/>
    </xf>
    <xf numFmtId="0" fontId="9" fillId="3" borderId="15" xfId="0" applyFont="1" applyFill="1" applyBorder="1" applyAlignment="1" applyProtection="1">
      <alignment horizontal="left" vertical="center"/>
    </xf>
    <xf numFmtId="49" fontId="4" fillId="3" borderId="0" xfId="0" applyNumberFormat="1" applyFont="1" applyFill="1" applyBorder="1" applyAlignment="1" applyProtection="1"/>
    <xf numFmtId="0" fontId="0" fillId="3" borderId="0" xfId="0" applyFill="1" applyBorder="1" applyAlignment="1" applyProtection="1">
      <alignment horizontal="left" vertical="center"/>
    </xf>
    <xf numFmtId="0" fontId="4" fillId="3" borderId="0" xfId="0" applyFont="1" applyFill="1" applyBorder="1" applyAlignment="1" applyProtection="1">
      <alignment horizontal="center" vertical="center"/>
    </xf>
    <xf numFmtId="0" fontId="4" fillId="3" borderId="0" xfId="0" applyFont="1" applyFill="1" applyBorder="1" applyAlignment="1" applyProtection="1">
      <alignment horizontal="left" vertical="top"/>
    </xf>
    <xf numFmtId="0" fontId="7" fillId="3" borderId="0" xfId="0" applyNumberFormat="1" applyFont="1" applyFill="1" applyBorder="1" applyAlignment="1" applyProtection="1">
      <alignment horizontal="left" vertical="top"/>
    </xf>
    <xf numFmtId="0" fontId="28" fillId="3" borderId="0" xfId="0" applyFont="1" applyFill="1" applyBorder="1" applyAlignment="1" applyProtection="1">
      <alignment horizontal="left" vertical="top" wrapText="1"/>
    </xf>
    <xf numFmtId="0" fontId="2" fillId="3" borderId="15" xfId="0" applyNumberFormat="1" applyFont="1" applyFill="1" applyBorder="1" applyAlignment="1" applyProtection="1">
      <alignment vertical="top" wrapText="1"/>
    </xf>
    <xf numFmtId="0" fontId="4" fillId="3" borderId="0" xfId="0" applyNumberFormat="1" applyFont="1" applyFill="1" applyBorder="1" applyAlignment="1" applyProtection="1">
      <alignment horizontal="center" vertical="center"/>
    </xf>
    <xf numFmtId="0" fontId="2" fillId="4" borderId="14" xfId="0" applyNumberFormat="1" applyFont="1" applyFill="1" applyBorder="1" applyAlignment="1" applyProtection="1">
      <alignment vertical="top"/>
    </xf>
    <xf numFmtId="0" fontId="0" fillId="3" borderId="0" xfId="0" applyFill="1" applyBorder="1" applyAlignment="1" applyProtection="1">
      <alignment horizontal="right" vertical="center"/>
    </xf>
    <xf numFmtId="0" fontId="0" fillId="3" borderId="0" xfId="0" applyFill="1" applyBorder="1" applyAlignment="1" applyProtection="1">
      <alignment wrapText="1"/>
    </xf>
    <xf numFmtId="0" fontId="31" fillId="3" borderId="0" xfId="0" applyFont="1" applyFill="1" applyBorder="1" applyProtection="1"/>
    <xf numFmtId="0" fontId="2" fillId="3" borderId="0" xfId="0" applyNumberFormat="1" applyFont="1" applyFill="1" applyBorder="1" applyAlignment="1" applyProtection="1">
      <alignment horizontal="right" vertical="center"/>
    </xf>
    <xf numFmtId="0" fontId="8" fillId="3" borderId="0" xfId="0" applyFont="1" applyFill="1" applyBorder="1" applyAlignment="1" applyProtection="1">
      <alignment horizontal="center" vertical="center"/>
    </xf>
    <xf numFmtId="0" fontId="0" fillId="3" borderId="0" xfId="0" applyFill="1" applyBorder="1" applyAlignment="1" applyProtection="1"/>
    <xf numFmtId="0" fontId="2" fillId="3" borderId="0" xfId="0" applyFont="1" applyFill="1" applyBorder="1" applyAlignment="1" applyProtection="1"/>
    <xf numFmtId="0" fontId="2" fillId="3" borderId="15" xfId="0" applyFont="1" applyFill="1" applyBorder="1" applyAlignment="1" applyProtection="1"/>
    <xf numFmtId="0" fontId="2" fillId="3" borderId="18" xfId="0" applyFont="1" applyFill="1" applyBorder="1" applyAlignment="1" applyProtection="1">
      <alignment horizontal="left"/>
    </xf>
    <xf numFmtId="0" fontId="2" fillId="3" borderId="19" xfId="0" applyFont="1" applyFill="1" applyBorder="1" applyAlignment="1" applyProtection="1">
      <alignment horizontal="left"/>
    </xf>
    <xf numFmtId="0" fontId="2" fillId="0" borderId="0" xfId="0" applyNumberFormat="1" applyFont="1" applyFill="1" applyBorder="1" applyAlignment="1" applyProtection="1">
      <alignment vertical="top"/>
    </xf>
    <xf numFmtId="0" fontId="2" fillId="3" borderId="101" xfId="0" applyNumberFormat="1" applyFont="1" applyFill="1" applyBorder="1" applyAlignment="1" applyProtection="1">
      <alignment horizontal="center" vertical="center"/>
    </xf>
    <xf numFmtId="0" fontId="4" fillId="3" borderId="101" xfId="0" applyFont="1" applyFill="1" applyBorder="1" applyAlignment="1" applyProtection="1">
      <alignment horizontal="center" vertical="center"/>
    </xf>
    <xf numFmtId="0" fontId="4" fillId="3" borderId="101" xfId="0" applyFont="1" applyFill="1" applyBorder="1" applyAlignment="1" applyProtection="1">
      <alignment horizontal="right" vertical="top"/>
    </xf>
    <xf numFmtId="0" fontId="2" fillId="3" borderId="101" xfId="0" applyNumberFormat="1" applyFont="1" applyFill="1" applyBorder="1" applyAlignment="1" applyProtection="1">
      <alignment vertical="top"/>
    </xf>
    <xf numFmtId="0" fontId="0" fillId="3" borderId="101" xfId="0" applyFill="1" applyBorder="1" applyAlignment="1" applyProtection="1">
      <alignment vertical="top" wrapText="1"/>
    </xf>
    <xf numFmtId="0" fontId="2" fillId="4" borderId="16" xfId="0" applyFont="1" applyFill="1" applyBorder="1" applyAlignment="1" applyProtection="1">
      <alignment horizontal="left" vertical="center"/>
    </xf>
    <xf numFmtId="0" fontId="2" fillId="4" borderId="20" xfId="0" applyNumberFormat="1" applyFont="1" applyFill="1" applyBorder="1" applyAlignment="1" applyProtection="1">
      <alignment vertical="top"/>
    </xf>
    <xf numFmtId="0" fontId="2" fillId="3" borderId="20" xfId="0" applyNumberFormat="1" applyFont="1" applyFill="1" applyBorder="1" applyAlignment="1" applyProtection="1">
      <alignment vertical="top"/>
    </xf>
    <xf numFmtId="0" fontId="2" fillId="3" borderId="1" xfId="0" applyNumberFormat="1" applyFont="1" applyFill="1" applyBorder="1" applyAlignment="1" applyProtection="1">
      <alignment horizontal="center" vertical="center"/>
    </xf>
    <xf numFmtId="0" fontId="2" fillId="3" borderId="1" xfId="0" applyNumberFormat="1" applyFont="1" applyFill="1" applyBorder="1" applyAlignment="1" applyProtection="1">
      <alignment vertical="center"/>
    </xf>
    <xf numFmtId="0" fontId="2" fillId="3" borderId="1" xfId="0" applyNumberFormat="1" applyFont="1" applyFill="1" applyBorder="1" applyAlignment="1" applyProtection="1">
      <alignment vertical="top"/>
    </xf>
    <xf numFmtId="0" fontId="2" fillId="3" borderId="21" xfId="0" applyNumberFormat="1" applyFont="1" applyFill="1" applyBorder="1" applyAlignment="1" applyProtection="1">
      <alignment vertical="top"/>
    </xf>
    <xf numFmtId="0" fontId="0" fillId="4" borderId="12" xfId="0" applyFill="1" applyBorder="1" applyProtection="1"/>
    <xf numFmtId="0" fontId="7" fillId="4" borderId="2" xfId="0" applyFont="1" applyFill="1" applyBorder="1" applyAlignment="1" applyProtection="1">
      <alignment vertical="center"/>
    </xf>
    <xf numFmtId="0" fontId="0" fillId="3" borderId="14" xfId="0" applyFill="1" applyBorder="1" applyAlignment="1" applyProtection="1"/>
    <xf numFmtId="0" fontId="7" fillId="3" borderId="0" xfId="0" applyFont="1" applyFill="1" applyBorder="1" applyAlignment="1" applyProtection="1">
      <alignment horizontal="center" vertical="center"/>
    </xf>
    <xf numFmtId="0" fontId="0" fillId="3" borderId="0" xfId="0" applyFill="1" applyBorder="1" applyAlignment="1" applyProtection="1">
      <alignment horizontal="center"/>
    </xf>
    <xf numFmtId="0" fontId="14" fillId="3" borderId="15" xfId="0" applyFont="1" applyFill="1" applyBorder="1" applyAlignment="1" applyProtection="1">
      <alignment horizontal="left" vertical="top" wrapText="1"/>
    </xf>
    <xf numFmtId="0" fontId="14" fillId="4" borderId="0" xfId="0" applyFont="1" applyFill="1" applyAlignment="1" applyProtection="1">
      <alignment horizontal="left" vertical="top" wrapText="1"/>
    </xf>
    <xf numFmtId="0" fontId="4" fillId="4" borderId="0" xfId="0" applyFont="1" applyFill="1" applyAlignment="1" applyProtection="1">
      <alignment wrapText="1"/>
    </xf>
    <xf numFmtId="0" fontId="6" fillId="3" borderId="0" xfId="0" applyNumberFormat="1" applyFont="1" applyFill="1" applyBorder="1" applyAlignment="1" applyProtection="1">
      <alignment horizontal="right" vertical="top" wrapText="1"/>
    </xf>
    <xf numFmtId="0" fontId="14" fillId="3" borderId="0" xfId="0" applyFont="1" applyFill="1" applyBorder="1" applyAlignment="1" applyProtection="1">
      <alignment horizontal="left" vertical="top" wrapText="1"/>
    </xf>
    <xf numFmtId="0" fontId="16" fillId="3" borderId="15" xfId="0" applyFont="1" applyFill="1" applyBorder="1" applyAlignment="1" applyProtection="1">
      <alignment vertical="top" wrapText="1"/>
    </xf>
    <xf numFmtId="0" fontId="5" fillId="4" borderId="0" xfId="0" applyFont="1" applyFill="1" applyAlignment="1" applyProtection="1">
      <alignment vertical="top" wrapText="1"/>
    </xf>
    <xf numFmtId="0" fontId="16" fillId="4" borderId="0" xfId="0" applyFont="1" applyFill="1" applyAlignment="1" applyProtection="1">
      <alignment vertical="top" wrapText="1"/>
    </xf>
    <xf numFmtId="0" fontId="5" fillId="6" borderId="16" xfId="0" applyFont="1" applyFill="1" applyBorder="1" applyAlignment="1" applyProtection="1">
      <alignment horizontal="center" vertical="center" wrapText="1"/>
      <protection locked="0"/>
    </xf>
    <xf numFmtId="0" fontId="2" fillId="4" borderId="0" xfId="0" applyFont="1" applyFill="1" applyAlignment="1" applyProtection="1">
      <alignment vertical="center"/>
    </xf>
    <xf numFmtId="0" fontId="6" fillId="3" borderId="22" xfId="0" applyNumberFormat="1" applyFont="1" applyFill="1" applyBorder="1" applyAlignment="1" applyProtection="1">
      <alignment vertical="top" wrapText="1"/>
    </xf>
    <xf numFmtId="0" fontId="15" fillId="3" borderId="15" xfId="0" applyFont="1" applyFill="1" applyBorder="1" applyAlignment="1" applyProtection="1">
      <alignment vertical="center" wrapText="1"/>
    </xf>
    <xf numFmtId="0" fontId="15" fillId="4" borderId="0" xfId="0" applyFont="1" applyFill="1" applyAlignment="1" applyProtection="1">
      <alignment vertical="center"/>
    </xf>
    <xf numFmtId="0" fontId="0" fillId="4" borderId="16" xfId="0" applyFill="1" applyBorder="1" applyAlignment="1" applyProtection="1">
      <alignment vertical="center"/>
    </xf>
    <xf numFmtId="0" fontId="6" fillId="3" borderId="22" xfId="0" applyNumberFormat="1" applyFont="1" applyFill="1" applyBorder="1" applyAlignment="1" applyProtection="1">
      <alignment horizontal="right" vertical="top" wrapText="1"/>
    </xf>
    <xf numFmtId="0" fontId="0" fillId="3" borderId="0" xfId="0" applyFill="1" applyAlignment="1" applyProtection="1"/>
    <xf numFmtId="0" fontId="0" fillId="4" borderId="14" xfId="0" applyFill="1" applyBorder="1" applyAlignment="1" applyProtection="1"/>
    <xf numFmtId="0" fontId="14" fillId="3" borderId="0" xfId="0" applyFont="1" applyFill="1" applyBorder="1" applyAlignment="1" applyProtection="1">
      <alignment horizontal="right" vertical="top" wrapText="1"/>
    </xf>
    <xf numFmtId="0" fontId="16" fillId="3" borderId="15" xfId="0" applyFont="1" applyFill="1" applyBorder="1" applyAlignment="1" applyProtection="1">
      <alignment wrapText="1"/>
    </xf>
    <xf numFmtId="0" fontId="5" fillId="4" borderId="0" xfId="0" applyFont="1" applyFill="1" applyAlignment="1" applyProtection="1">
      <alignment wrapText="1"/>
    </xf>
    <xf numFmtId="0" fontId="16" fillId="4" borderId="0" xfId="0" applyFont="1" applyFill="1" applyAlignment="1" applyProtection="1">
      <alignment wrapText="1"/>
    </xf>
    <xf numFmtId="0" fontId="14" fillId="3" borderId="23" xfId="0" applyFont="1" applyFill="1" applyBorder="1" applyAlignment="1" applyProtection="1">
      <alignment horizontal="right" vertical="top" wrapText="1"/>
    </xf>
    <xf numFmtId="0" fontId="15" fillId="3" borderId="15" xfId="0" applyFont="1" applyFill="1" applyBorder="1" applyAlignment="1" applyProtection="1">
      <alignment vertical="center"/>
    </xf>
    <xf numFmtId="0" fontId="2" fillId="3" borderId="0" xfId="0" applyFont="1" applyFill="1" applyBorder="1" applyAlignment="1" applyProtection="1">
      <alignment horizontal="center" vertical="center"/>
    </xf>
    <xf numFmtId="0" fontId="0" fillId="4" borderId="16" xfId="0" applyFill="1" applyBorder="1" applyAlignment="1" applyProtection="1">
      <alignment horizontal="center" vertical="center"/>
    </xf>
    <xf numFmtId="0" fontId="9" fillId="3" borderId="16" xfId="0" applyFont="1" applyFill="1" applyBorder="1" applyAlignment="1" applyProtection="1">
      <alignment horizontal="center" vertical="center"/>
    </xf>
    <xf numFmtId="0" fontId="9" fillId="3" borderId="16" xfId="0" applyFont="1" applyFill="1" applyBorder="1" applyAlignment="1" applyProtection="1">
      <alignment horizontal="center"/>
    </xf>
    <xf numFmtId="0" fontId="7" fillId="6" borderId="16" xfId="0" applyFont="1" applyFill="1" applyBorder="1" applyAlignment="1" applyProtection="1">
      <alignment horizontal="center"/>
      <protection locked="0"/>
    </xf>
    <xf numFmtId="0" fontId="35" fillId="7" borderId="24" xfId="0" applyNumberFormat="1" applyFont="1" applyFill="1" applyBorder="1" applyAlignment="1" applyProtection="1">
      <alignment vertical="top"/>
    </xf>
    <xf numFmtId="0" fontId="35" fillId="7" borderId="17" xfId="0" applyNumberFormat="1" applyFont="1" applyFill="1" applyBorder="1" applyAlignment="1" applyProtection="1">
      <alignment vertical="top"/>
    </xf>
    <xf numFmtId="0" fontId="7" fillId="6" borderId="6" xfId="0" applyFont="1" applyFill="1" applyBorder="1" applyAlignment="1" applyProtection="1">
      <alignment horizontal="left"/>
      <protection locked="0"/>
    </xf>
    <xf numFmtId="0" fontId="7" fillId="6" borderId="7" xfId="0" applyFont="1" applyFill="1" applyBorder="1" applyAlignment="1" applyProtection="1">
      <alignment horizontal="left"/>
      <protection locked="0"/>
    </xf>
    <xf numFmtId="0" fontId="7" fillId="6" borderId="25" xfId="0" applyFont="1" applyFill="1" applyBorder="1" applyAlignment="1" applyProtection="1">
      <alignment horizontal="left"/>
      <protection locked="0"/>
    </xf>
    <xf numFmtId="0" fontId="5" fillId="3" borderId="0" xfId="0" applyFont="1" applyFill="1" applyBorder="1" applyProtection="1"/>
    <xf numFmtId="49" fontId="28" fillId="3" borderId="0" xfId="0" applyNumberFormat="1" applyFont="1" applyFill="1" applyBorder="1" applyAlignment="1" applyProtection="1"/>
    <xf numFmtId="0" fontId="0" fillId="3" borderId="15" xfId="0" applyFill="1" applyBorder="1" applyAlignment="1" applyProtection="1">
      <alignment vertical="center" wrapText="1"/>
    </xf>
    <xf numFmtId="0" fontId="2" fillId="4" borderId="0" xfId="0" applyFont="1" applyFill="1" applyBorder="1" applyAlignment="1" applyProtection="1">
      <alignment vertical="top" wrapText="1"/>
    </xf>
    <xf numFmtId="0" fontId="12" fillId="4" borderId="0" xfId="0" applyFont="1" applyFill="1" applyBorder="1" applyAlignment="1" applyProtection="1">
      <alignment horizontal="left" vertical="center"/>
    </xf>
    <xf numFmtId="0" fontId="7" fillId="6" borderId="16" xfId="0" applyFont="1" applyFill="1" applyBorder="1" applyAlignment="1" applyProtection="1">
      <alignment horizontal="center" vertical="center"/>
      <protection locked="0"/>
    </xf>
    <xf numFmtId="0" fontId="35" fillId="7" borderId="17" xfId="0" applyNumberFormat="1" applyFont="1" applyFill="1" applyBorder="1" applyAlignment="1" applyProtection="1">
      <alignment vertical="center"/>
    </xf>
    <xf numFmtId="1" fontId="7" fillId="6" borderId="6" xfId="0" applyNumberFormat="1" applyFont="1" applyFill="1" applyBorder="1" applyAlignment="1" applyProtection="1">
      <alignment horizontal="center" vertical="center" wrapText="1"/>
      <protection locked="0"/>
    </xf>
    <xf numFmtId="1" fontId="7" fillId="6" borderId="25" xfId="0" applyNumberFormat="1" applyFont="1" applyFill="1" applyBorder="1" applyAlignment="1" applyProtection="1">
      <alignment horizontal="center" vertical="center" wrapText="1"/>
      <protection locked="0"/>
    </xf>
    <xf numFmtId="0" fontId="0" fillId="4" borderId="0" xfId="0" applyFill="1" applyAlignment="1" applyProtection="1">
      <alignment horizontal="center"/>
    </xf>
    <xf numFmtId="0" fontId="4" fillId="3" borderId="0" xfId="0" applyFont="1" applyFill="1" applyBorder="1" applyAlignment="1" applyProtection="1">
      <alignment horizontal="right" vertical="top"/>
    </xf>
    <xf numFmtId="0" fontId="0" fillId="3" borderId="0" xfId="0" applyFill="1" applyBorder="1" applyAlignment="1" applyProtection="1">
      <alignment vertical="top" wrapText="1"/>
    </xf>
    <xf numFmtId="0" fontId="0" fillId="3" borderId="20" xfId="0" applyFill="1" applyBorder="1" applyProtection="1"/>
    <xf numFmtId="0" fontId="0" fillId="3" borderId="1" xfId="0" applyFill="1" applyBorder="1" applyAlignment="1" applyProtection="1">
      <alignment horizontal="center" vertical="center"/>
    </xf>
    <xf numFmtId="0" fontId="4" fillId="3" borderId="1" xfId="0" applyFont="1" applyFill="1" applyBorder="1" applyAlignment="1" applyProtection="1">
      <alignment vertical="center"/>
    </xf>
    <xf numFmtId="0" fontId="9" fillId="3" borderId="1" xfId="0" applyFont="1" applyFill="1" applyBorder="1" applyAlignment="1" applyProtection="1">
      <alignment horizontal="left" vertical="center"/>
    </xf>
    <xf numFmtId="0" fontId="0" fillId="3" borderId="1" xfId="0" applyFill="1" applyBorder="1" applyProtection="1"/>
    <xf numFmtId="0" fontId="9" fillId="3" borderId="21" xfId="0" applyFont="1" applyFill="1" applyBorder="1" applyAlignment="1" applyProtection="1">
      <alignment horizontal="left" vertical="center"/>
    </xf>
    <xf numFmtId="0" fontId="0" fillId="3" borderId="0" xfId="0" applyFill="1" applyAlignment="1" applyProtection="1">
      <alignment horizontal="center" vertical="center"/>
    </xf>
    <xf numFmtId="0" fontId="2" fillId="3" borderId="0" xfId="0" applyFont="1" applyFill="1" applyAlignment="1" applyProtection="1">
      <alignment horizontal="center" vertical="center"/>
    </xf>
    <xf numFmtId="0" fontId="2" fillId="3" borderId="13" xfId="0" applyFont="1" applyFill="1" applyBorder="1" applyAlignment="1" applyProtection="1"/>
    <xf numFmtId="0" fontId="0" fillId="4" borderId="0" xfId="0" applyFill="1" applyAlignment="1" applyProtection="1">
      <alignment horizontal="right" vertical="center"/>
    </xf>
    <xf numFmtId="0" fontId="7" fillId="3" borderId="0" xfId="0" applyFont="1" applyFill="1" applyBorder="1" applyAlignment="1" applyProtection="1"/>
    <xf numFmtId="0" fontId="4" fillId="3" borderId="0" xfId="0" applyFont="1" applyFill="1" applyAlignment="1" applyProtection="1">
      <alignment vertical="center" wrapText="1"/>
    </xf>
    <xf numFmtId="0" fontId="4" fillId="3" borderId="0" xfId="0" applyFont="1" applyFill="1" applyBorder="1" applyAlignment="1" applyProtection="1">
      <alignment vertical="center" wrapText="1"/>
    </xf>
    <xf numFmtId="0" fontId="4" fillId="4" borderId="16" xfId="0" applyFont="1" applyFill="1" applyBorder="1" applyAlignment="1" applyProtection="1">
      <alignment vertical="center"/>
    </xf>
    <xf numFmtId="0" fontId="4" fillId="4" borderId="0" xfId="0" applyFont="1" applyFill="1" applyAlignment="1" applyProtection="1">
      <alignment vertical="center" wrapText="1"/>
    </xf>
    <xf numFmtId="0" fontId="10" fillId="3" borderId="0" xfId="0" applyFont="1" applyFill="1" applyBorder="1" applyAlignment="1" applyProtection="1">
      <alignment horizontal="center" vertical="center"/>
    </xf>
    <xf numFmtId="0" fontId="4" fillId="4" borderId="14" xfId="0" applyFont="1" applyFill="1" applyBorder="1" applyAlignment="1" applyProtection="1">
      <alignment horizontal="center" vertical="top"/>
    </xf>
    <xf numFmtId="0" fontId="4" fillId="3" borderId="14" xfId="0" applyFont="1" applyFill="1" applyBorder="1" applyAlignment="1" applyProtection="1">
      <alignment horizontal="center" vertical="top"/>
    </xf>
    <xf numFmtId="0" fontId="4" fillId="3" borderId="0" xfId="0" applyFont="1" applyFill="1" applyBorder="1" applyAlignment="1" applyProtection="1">
      <alignment horizontal="center" vertical="top"/>
    </xf>
    <xf numFmtId="0" fontId="2" fillId="3"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top" wrapText="1"/>
    </xf>
    <xf numFmtId="0" fontId="2" fillId="3" borderId="15" xfId="0" applyFont="1" applyFill="1" applyBorder="1" applyProtection="1"/>
    <xf numFmtId="0" fontId="2" fillId="3" borderId="14" xfId="0" applyFont="1" applyFill="1" applyBorder="1" applyAlignment="1" applyProtection="1"/>
    <xf numFmtId="0" fontId="2" fillId="4" borderId="0" xfId="0" applyFont="1" applyFill="1" applyBorder="1" applyAlignment="1" applyProtection="1">
      <alignment vertical="center"/>
    </xf>
    <xf numFmtId="0" fontId="11" fillId="3" borderId="0" xfId="0" applyFont="1" applyFill="1" applyBorder="1" applyAlignment="1" applyProtection="1">
      <alignment horizontal="center" vertical="center"/>
    </xf>
    <xf numFmtId="0" fontId="17" fillId="3" borderId="0" xfId="0" applyFont="1" applyFill="1" applyBorder="1" applyAlignment="1" applyProtection="1"/>
    <xf numFmtId="0" fontId="32" fillId="3" borderId="0" xfId="0" applyNumberFormat="1" applyFont="1" applyFill="1" applyBorder="1" applyAlignment="1" applyProtection="1">
      <alignment vertical="top" wrapText="1"/>
    </xf>
    <xf numFmtId="0" fontId="11" fillId="3" borderId="26" xfId="0" applyFont="1" applyFill="1" applyBorder="1" applyAlignment="1" applyProtection="1">
      <alignment horizontal="center" vertical="center"/>
    </xf>
    <xf numFmtId="0" fontId="2" fillId="6" borderId="16" xfId="0" applyFont="1" applyFill="1" applyBorder="1" applyAlignment="1" applyProtection="1">
      <alignment vertical="center" wrapText="1"/>
      <protection locked="0"/>
    </xf>
    <xf numFmtId="0" fontId="2" fillId="3" borderId="27" xfId="0" applyNumberFormat="1" applyFont="1" applyFill="1" applyBorder="1" applyAlignment="1" applyProtection="1">
      <alignment horizontal="right" vertical="center"/>
    </xf>
    <xf numFmtId="164" fontId="2" fillId="6" borderId="16" xfId="0" applyNumberFormat="1" applyFont="1" applyFill="1" applyBorder="1" applyAlignment="1" applyProtection="1">
      <alignment horizontal="center" vertical="center" wrapText="1"/>
      <protection locked="0"/>
    </xf>
    <xf numFmtId="0" fontId="4" fillId="3" borderId="0" xfId="0" applyFont="1" applyFill="1" applyBorder="1" applyAlignment="1" applyProtection="1">
      <alignment vertical="top" wrapText="1"/>
    </xf>
    <xf numFmtId="0" fontId="2" fillId="4" borderId="16" xfId="0" applyNumberFormat="1" applyFont="1" applyFill="1" applyBorder="1" applyAlignment="1" applyProtection="1">
      <alignment horizontal="center" vertical="center"/>
    </xf>
    <xf numFmtId="0" fontId="2" fillId="3" borderId="0" xfId="0" applyFont="1" applyFill="1" applyAlignment="1" applyProtection="1">
      <alignment horizontal="right"/>
    </xf>
    <xf numFmtId="0" fontId="15" fillId="4" borderId="0" xfId="0" applyFont="1" applyFill="1" applyAlignment="1" applyProtection="1">
      <alignment vertical="top"/>
    </xf>
    <xf numFmtId="0" fontId="36" fillId="3" borderId="0" xfId="0" applyFont="1" applyFill="1" applyBorder="1" applyAlignment="1" applyProtection="1">
      <alignment horizontal="left" vertical="center"/>
    </xf>
    <xf numFmtId="0" fontId="2" fillId="3" borderId="14" xfId="0" applyFont="1" applyFill="1" applyBorder="1" applyProtection="1"/>
    <xf numFmtId="0" fontId="2" fillId="3" borderId="0" xfId="0" applyFont="1" applyFill="1" applyBorder="1" applyAlignment="1" applyProtection="1">
      <alignment horizontal="center"/>
    </xf>
    <xf numFmtId="0" fontId="0" fillId="3" borderId="21" xfId="0" applyFill="1" applyBorder="1" applyProtection="1"/>
    <xf numFmtId="0" fontId="2" fillId="3" borderId="0" xfId="0" applyFont="1" applyFill="1" applyBorder="1" applyAlignment="1" applyProtection="1">
      <alignment horizontal="right" vertical="top"/>
    </xf>
    <xf numFmtId="0" fontId="2" fillId="3" borderId="0" xfId="0" applyNumberFormat="1" applyFont="1" applyFill="1" applyBorder="1" applyAlignment="1" applyProtection="1">
      <alignment horizontal="center" vertical="top"/>
    </xf>
    <xf numFmtId="0" fontId="2" fillId="4" borderId="2" xfId="0" applyNumberFormat="1" applyFont="1" applyFill="1" applyBorder="1" applyAlignment="1" applyProtection="1">
      <alignment vertical="top"/>
    </xf>
    <xf numFmtId="0" fontId="2" fillId="4" borderId="2" xfId="0" applyNumberFormat="1" applyFont="1" applyFill="1" applyBorder="1" applyAlignment="1" applyProtection="1">
      <alignment vertical="center"/>
    </xf>
    <xf numFmtId="0" fontId="2" fillId="4" borderId="2" xfId="0" applyNumberFormat="1" applyFont="1" applyFill="1" applyBorder="1" applyAlignment="1" applyProtection="1">
      <alignment horizontal="center" vertical="top"/>
    </xf>
    <xf numFmtId="0" fontId="2" fillId="4" borderId="13" xfId="0" applyFont="1" applyFill="1" applyBorder="1" applyProtection="1"/>
    <xf numFmtId="0" fontId="2" fillId="4" borderId="0" xfId="0" applyFont="1" applyFill="1" applyBorder="1" applyAlignment="1" applyProtection="1"/>
    <xf numFmtId="0" fontId="7" fillId="3" borderId="0" xfId="0" applyFont="1" applyFill="1" applyBorder="1" applyAlignment="1" applyProtection="1">
      <alignment vertical="center"/>
    </xf>
    <xf numFmtId="0" fontId="2" fillId="4" borderId="16" xfId="0" applyFont="1" applyFill="1" applyBorder="1" applyAlignment="1" applyProtection="1">
      <alignment vertical="center"/>
    </xf>
    <xf numFmtId="0" fontId="0" fillId="4" borderId="26" xfId="0" applyFill="1" applyBorder="1" applyAlignment="1" applyProtection="1">
      <alignment vertical="center"/>
    </xf>
    <xf numFmtId="0" fontId="15" fillId="3" borderId="15" xfId="0" applyFont="1" applyFill="1" applyBorder="1" applyAlignment="1" applyProtection="1">
      <alignment horizontal="center" vertical="center"/>
    </xf>
    <xf numFmtId="0" fontId="4" fillId="3" borderId="0" xfId="0" applyFont="1" applyFill="1" applyBorder="1" applyAlignment="1" applyProtection="1">
      <alignment horizontal="right" vertical="center"/>
    </xf>
    <xf numFmtId="0" fontId="6" fillId="3" borderId="19" xfId="0" applyNumberFormat="1" applyFont="1" applyFill="1" applyBorder="1" applyAlignment="1" applyProtection="1">
      <alignment horizontal="right" vertical="top" wrapText="1"/>
    </xf>
    <xf numFmtId="0" fontId="0" fillId="4" borderId="0" xfId="0" applyFill="1" applyAlignment="1" applyProtection="1"/>
    <xf numFmtId="0" fontId="2" fillId="3" borderId="102" xfId="0" applyNumberFormat="1" applyFont="1" applyFill="1" applyBorder="1" applyAlignment="1" applyProtection="1">
      <alignment vertical="center"/>
    </xf>
    <xf numFmtId="0" fontId="4" fillId="3" borderId="102" xfId="0" applyFont="1" applyFill="1" applyBorder="1" applyAlignment="1" applyProtection="1">
      <alignment horizontal="center" vertical="top"/>
    </xf>
    <xf numFmtId="0" fontId="4" fillId="3" borderId="102" xfId="0" applyFont="1" applyFill="1" applyBorder="1" applyAlignment="1" applyProtection="1">
      <alignment horizontal="right" vertical="center"/>
    </xf>
    <xf numFmtId="0" fontId="4" fillId="3" borderId="102" xfId="0" applyFont="1" applyFill="1" applyBorder="1" applyAlignment="1" applyProtection="1">
      <alignment vertical="top" wrapText="1"/>
    </xf>
    <xf numFmtId="0" fontId="0" fillId="3" borderId="102" xfId="0" applyFill="1" applyBorder="1" applyAlignment="1" applyProtection="1">
      <alignment vertical="top" wrapText="1"/>
    </xf>
    <xf numFmtId="0" fontId="5" fillId="4" borderId="16" xfId="0" applyFont="1" applyFill="1" applyBorder="1" applyAlignment="1" applyProtection="1">
      <alignment horizontal="left" vertical="top" wrapText="1"/>
    </xf>
    <xf numFmtId="0" fontId="4" fillId="4" borderId="0" xfId="0" applyFont="1" applyFill="1" applyBorder="1" applyAlignment="1" applyProtection="1">
      <alignment horizontal="center" vertical="center"/>
    </xf>
    <xf numFmtId="0" fontId="2" fillId="4" borderId="16" xfId="0" applyNumberFormat="1" applyFont="1" applyFill="1" applyBorder="1" applyAlignment="1" applyProtection="1">
      <alignment vertical="center"/>
    </xf>
    <xf numFmtId="0" fontId="5" fillId="3" borderId="0" xfId="0" applyFont="1" applyFill="1" applyAlignment="1" applyProtection="1">
      <alignment vertical="top" wrapText="1"/>
    </xf>
    <xf numFmtId="0" fontId="4" fillId="3" borderId="0" xfId="0" applyNumberFormat="1" applyFont="1" applyFill="1" applyBorder="1" applyAlignment="1" applyProtection="1">
      <alignment horizontal="center" wrapText="1"/>
    </xf>
    <xf numFmtId="0" fontId="4" fillId="3" borderId="0" xfId="0" applyNumberFormat="1" applyFont="1" applyFill="1" applyBorder="1" applyAlignment="1" applyProtection="1">
      <alignment horizontal="center"/>
    </xf>
    <xf numFmtId="0" fontId="28" fillId="4" borderId="0" xfId="0" applyFont="1" applyFill="1" applyAlignment="1" applyProtection="1">
      <alignment horizontal="right" vertical="top" wrapText="1"/>
    </xf>
    <xf numFmtId="0" fontId="2" fillId="6" borderId="6" xfId="0" applyNumberFormat="1" applyFont="1" applyFill="1" applyBorder="1" applyAlignment="1" applyProtection="1">
      <alignment vertical="center" shrinkToFit="1"/>
      <protection locked="0"/>
    </xf>
    <xf numFmtId="0" fontId="0" fillId="7" borderId="16" xfId="0" applyFill="1" applyBorder="1" applyAlignment="1" applyProtection="1">
      <alignment horizontal="center" vertical="center"/>
    </xf>
    <xf numFmtId="0" fontId="2" fillId="6" borderId="16" xfId="0" applyNumberFormat="1" applyFont="1" applyFill="1" applyBorder="1" applyAlignment="1" applyProtection="1">
      <alignment horizontal="center" vertical="center"/>
      <protection locked="0"/>
    </xf>
    <xf numFmtId="0" fontId="4" fillId="3" borderId="0" xfId="0" applyNumberFormat="1" applyFont="1" applyFill="1" applyBorder="1" applyAlignment="1" applyProtection="1">
      <alignment horizontal="left" vertical="center"/>
    </xf>
    <xf numFmtId="0" fontId="2" fillId="3" borderId="0" xfId="0" applyNumberFormat="1" applyFont="1" applyFill="1" applyBorder="1" applyAlignment="1" applyProtection="1">
      <alignment horizontal="left" vertical="center"/>
    </xf>
    <xf numFmtId="0" fontId="2" fillId="4" borderId="14" xfId="0" applyNumberFormat="1" applyFont="1" applyFill="1" applyBorder="1" applyAlignment="1" applyProtection="1">
      <alignment vertical="center"/>
    </xf>
    <xf numFmtId="0" fontId="2" fillId="3" borderId="103" xfId="0" applyNumberFormat="1" applyFont="1" applyFill="1" applyBorder="1" applyAlignment="1" applyProtection="1">
      <alignment horizontal="right" vertical="center"/>
    </xf>
    <xf numFmtId="0" fontId="2" fillId="3" borderId="16" xfId="0" applyNumberFormat="1" applyFont="1" applyFill="1" applyBorder="1" applyAlignment="1" applyProtection="1">
      <alignment vertical="center"/>
    </xf>
    <xf numFmtId="0" fontId="0" fillId="4" borderId="20" xfId="0" applyFill="1" applyBorder="1" applyProtection="1"/>
    <xf numFmtId="0" fontId="4" fillId="3" borderId="1" xfId="0" applyFont="1" applyFill="1" applyBorder="1" applyAlignment="1" applyProtection="1">
      <alignment horizontal="center" vertical="top"/>
    </xf>
    <xf numFmtId="0" fontId="4" fillId="3" borderId="1" xfId="0" applyFont="1" applyFill="1" applyBorder="1" applyAlignment="1" applyProtection="1">
      <alignment vertical="top" wrapText="1"/>
    </xf>
    <xf numFmtId="0" fontId="0" fillId="3" borderId="1" xfId="0" applyFill="1" applyBorder="1" applyAlignment="1" applyProtection="1">
      <alignment vertical="top" wrapText="1"/>
    </xf>
    <xf numFmtId="0" fontId="2" fillId="3" borderId="28" xfId="0" applyNumberFormat="1" applyFont="1" applyFill="1" applyBorder="1" applyAlignment="1" applyProtection="1">
      <alignment horizontal="center" vertical="top"/>
    </xf>
    <xf numFmtId="0" fontId="2" fillId="3" borderId="29" xfId="0" applyNumberFormat="1" applyFont="1" applyFill="1" applyBorder="1" applyAlignment="1" applyProtection="1">
      <alignment vertical="top"/>
    </xf>
    <xf numFmtId="0" fontId="4" fillId="3" borderId="30" xfId="0" applyNumberFormat="1" applyFont="1" applyFill="1" applyBorder="1" applyAlignment="1" applyProtection="1">
      <alignment horizontal="center" vertical="top"/>
    </xf>
    <xf numFmtId="0" fontId="2" fillId="3" borderId="31" xfId="0" applyNumberFormat="1" applyFont="1" applyFill="1" applyBorder="1" applyAlignment="1" applyProtection="1">
      <alignment vertical="top"/>
    </xf>
    <xf numFmtId="0" fontId="2" fillId="3" borderId="32" xfId="0" applyNumberFormat="1" applyFont="1" applyFill="1" applyBorder="1" applyAlignment="1" applyProtection="1">
      <alignment vertical="top"/>
    </xf>
    <xf numFmtId="0" fontId="2" fillId="3" borderId="33" xfId="0" applyNumberFormat="1" applyFont="1" applyFill="1" applyBorder="1" applyAlignment="1" applyProtection="1">
      <alignment vertical="top"/>
    </xf>
    <xf numFmtId="0" fontId="2" fillId="8" borderId="34" xfId="0" applyNumberFormat="1" applyFont="1" applyFill="1" applyBorder="1" applyAlignment="1" applyProtection="1">
      <alignment vertical="top"/>
    </xf>
    <xf numFmtId="0" fontId="2" fillId="3" borderId="35" xfId="0" applyNumberFormat="1" applyFont="1" applyFill="1" applyBorder="1" applyAlignment="1" applyProtection="1">
      <alignment vertical="top"/>
    </xf>
    <xf numFmtId="0" fontId="2" fillId="8" borderId="36" xfId="0" applyNumberFormat="1" applyFont="1" applyFill="1" applyBorder="1" applyAlignment="1" applyProtection="1">
      <alignment vertical="top"/>
    </xf>
    <xf numFmtId="0" fontId="2" fillId="3" borderId="37" xfId="0" applyNumberFormat="1" applyFont="1" applyFill="1" applyBorder="1" applyAlignment="1" applyProtection="1">
      <alignment vertical="top"/>
    </xf>
    <xf numFmtId="0" fontId="2" fillId="3" borderId="38" xfId="0" applyNumberFormat="1" applyFont="1" applyFill="1" applyBorder="1" applyAlignment="1" applyProtection="1">
      <alignment vertical="top"/>
    </xf>
    <xf numFmtId="0" fontId="2" fillId="3" borderId="39" xfId="0" applyNumberFormat="1" applyFont="1" applyFill="1" applyBorder="1" applyAlignment="1" applyProtection="1">
      <alignment vertical="top"/>
    </xf>
    <xf numFmtId="0" fontId="2" fillId="8" borderId="40" xfId="0" applyNumberFormat="1" applyFont="1" applyFill="1" applyBorder="1" applyAlignment="1" applyProtection="1">
      <alignment vertical="top"/>
    </xf>
    <xf numFmtId="0" fontId="2" fillId="3" borderId="41" xfId="0" applyNumberFormat="1" applyFont="1" applyFill="1" applyBorder="1" applyAlignment="1" applyProtection="1">
      <alignment vertical="top"/>
    </xf>
    <xf numFmtId="0" fontId="2" fillId="3" borderId="42" xfId="0" applyNumberFormat="1" applyFont="1" applyFill="1" applyBorder="1" applyAlignment="1" applyProtection="1">
      <alignment vertical="top"/>
    </xf>
    <xf numFmtId="0" fontId="2" fillId="3" borderId="43" xfId="0" applyNumberFormat="1" applyFont="1" applyFill="1" applyBorder="1" applyAlignment="1" applyProtection="1">
      <alignment vertical="top"/>
    </xf>
    <xf numFmtId="0" fontId="2" fillId="3" borderId="44" xfId="0" applyNumberFormat="1" applyFont="1" applyFill="1" applyBorder="1" applyAlignment="1" applyProtection="1">
      <alignment vertical="top"/>
    </xf>
    <xf numFmtId="0" fontId="2" fillId="3" borderId="45" xfId="0" applyNumberFormat="1" applyFont="1" applyFill="1" applyBorder="1" applyAlignment="1" applyProtection="1">
      <alignment vertical="top"/>
    </xf>
    <xf numFmtId="0" fontId="2" fillId="8" borderId="46" xfId="0" applyNumberFormat="1" applyFont="1" applyFill="1" applyBorder="1" applyAlignment="1" applyProtection="1">
      <alignment vertical="top"/>
    </xf>
    <xf numFmtId="0" fontId="2" fillId="3" borderId="47" xfId="0" applyNumberFormat="1" applyFont="1" applyFill="1" applyBorder="1" applyAlignment="1" applyProtection="1">
      <alignment vertical="top"/>
    </xf>
    <xf numFmtId="0" fontId="2" fillId="3" borderId="48" xfId="0" applyNumberFormat="1" applyFont="1" applyFill="1" applyBorder="1" applyAlignment="1" applyProtection="1">
      <alignment vertical="top"/>
    </xf>
    <xf numFmtId="0" fontId="4" fillId="3" borderId="101" xfId="0" applyFont="1" applyFill="1" applyBorder="1" applyAlignment="1" applyProtection="1">
      <alignment horizontal="center" vertical="top"/>
    </xf>
    <xf numFmtId="0" fontId="0" fillId="3" borderId="0" xfId="0" applyFill="1" applyBorder="1" applyAlignment="1" applyProtection="1">
      <alignment horizontal="left" vertical="top" wrapText="1"/>
    </xf>
    <xf numFmtId="0" fontId="8" fillId="3" borderId="26" xfId="0" applyNumberFormat="1" applyFont="1" applyFill="1" applyBorder="1" applyAlignment="1" applyProtection="1">
      <alignment horizontal="center" vertical="center"/>
    </xf>
    <xf numFmtId="0" fontId="8" fillId="3" borderId="14" xfId="0" applyNumberFormat="1" applyFont="1" applyFill="1" applyBorder="1" applyAlignment="1" applyProtection="1">
      <alignment vertical="center" wrapText="1"/>
    </xf>
    <xf numFmtId="0" fontId="2" fillId="4" borderId="0" xfId="0" applyNumberFormat="1" applyFont="1" applyFill="1" applyBorder="1" applyAlignment="1" applyProtection="1">
      <alignment horizontal="center" vertical="top"/>
    </xf>
    <xf numFmtId="0" fontId="2" fillId="4" borderId="16" xfId="0" applyNumberFormat="1" applyFont="1" applyFill="1" applyBorder="1" applyAlignment="1" applyProtection="1">
      <alignment vertical="top"/>
    </xf>
    <xf numFmtId="0" fontId="2" fillId="4" borderId="16" xfId="0" applyNumberFormat="1" applyFont="1" applyFill="1" applyBorder="1" applyAlignment="1" applyProtection="1">
      <alignment horizontal="center" vertical="top"/>
    </xf>
    <xf numFmtId="0" fontId="2" fillId="3" borderId="20" xfId="0" applyFont="1" applyFill="1" applyBorder="1" applyProtection="1"/>
    <xf numFmtId="0" fontId="2" fillId="3" borderId="1" xfId="0" applyFont="1" applyFill="1" applyBorder="1" applyProtection="1"/>
    <xf numFmtId="0" fontId="2" fillId="3" borderId="1" xfId="0" applyFont="1" applyFill="1" applyBorder="1" applyAlignment="1" applyProtection="1">
      <alignment horizontal="center"/>
    </xf>
    <xf numFmtId="0" fontId="2" fillId="3" borderId="21" xfId="0" applyFont="1" applyFill="1" applyBorder="1" applyProtection="1"/>
    <xf numFmtId="0" fontId="2" fillId="4" borderId="0" xfId="0" applyFont="1" applyFill="1" applyBorder="1" applyProtection="1"/>
    <xf numFmtId="0" fontId="4" fillId="3" borderId="22" xfId="0" applyNumberFormat="1" applyFont="1" applyFill="1" applyBorder="1" applyAlignment="1" applyProtection="1">
      <alignment vertical="center"/>
    </xf>
    <xf numFmtId="0" fontId="2" fillId="3" borderId="22" xfId="0" applyNumberFormat="1" applyFont="1" applyFill="1" applyBorder="1" applyAlignment="1" applyProtection="1">
      <alignment horizontal="right" vertical="center"/>
    </xf>
    <xf numFmtId="0" fontId="2" fillId="3" borderId="22" xfId="0" applyNumberFormat="1" applyFont="1" applyFill="1" applyBorder="1" applyAlignment="1" applyProtection="1">
      <alignment vertical="center"/>
    </xf>
    <xf numFmtId="0" fontId="2" fillId="3" borderId="49" xfId="0" applyNumberFormat="1" applyFont="1" applyFill="1" applyBorder="1" applyAlignment="1" applyProtection="1">
      <alignment horizontal="right" vertical="center"/>
    </xf>
    <xf numFmtId="0" fontId="32" fillId="3" borderId="50" xfId="0" applyNumberFormat="1" applyFont="1" applyFill="1" applyBorder="1" applyAlignment="1" applyProtection="1">
      <alignment vertical="top" wrapText="1"/>
    </xf>
    <xf numFmtId="0" fontId="4" fillId="3" borderId="49" xfId="0" applyNumberFormat="1" applyFont="1" applyFill="1" applyBorder="1" applyAlignment="1" applyProtection="1">
      <alignment horizontal="right" vertical="center"/>
    </xf>
    <xf numFmtId="0" fontId="0" fillId="3" borderId="13" xfId="0" applyFill="1" applyBorder="1" applyProtection="1"/>
    <xf numFmtId="0" fontId="33" fillId="3" borderId="14" xfId="0" applyFont="1" applyFill="1" applyBorder="1" applyProtection="1"/>
    <xf numFmtId="0" fontId="2" fillId="3" borderId="0" xfId="0" applyFont="1" applyFill="1" applyBorder="1" applyAlignment="1" applyProtection="1">
      <alignment horizontal="left" vertical="top"/>
    </xf>
    <xf numFmtId="0" fontId="2" fillId="3" borderId="0" xfId="0" applyFont="1" applyFill="1" applyBorder="1" applyAlignment="1" applyProtection="1">
      <alignment horizontal="left"/>
    </xf>
    <xf numFmtId="0" fontId="2" fillId="3" borderId="0" xfId="0" applyFont="1" applyFill="1" applyBorder="1" applyAlignment="1" applyProtection="1">
      <alignment horizontal="left" vertical="top" shrinkToFit="1"/>
    </xf>
    <xf numFmtId="0" fontId="2" fillId="3" borderId="0" xfId="0" applyFont="1" applyFill="1" applyBorder="1" applyAlignment="1" applyProtection="1">
      <alignment horizontal="center" vertical="top" wrapText="1" shrinkToFit="1"/>
    </xf>
    <xf numFmtId="0" fontId="7" fillId="3" borderId="0" xfId="0" applyFont="1" applyFill="1" applyBorder="1" applyAlignment="1" applyProtection="1">
      <alignment horizontal="left" vertical="top" wrapText="1"/>
    </xf>
    <xf numFmtId="0" fontId="2" fillId="0" borderId="0" xfId="0" applyFont="1" applyProtection="1"/>
    <xf numFmtId="0" fontId="2" fillId="4" borderId="0" xfId="0" applyFont="1" applyFill="1" applyAlignment="1" applyProtection="1">
      <alignment horizontal="center"/>
    </xf>
    <xf numFmtId="0" fontId="0" fillId="0" borderId="0" xfId="0" applyFill="1" applyProtection="1"/>
    <xf numFmtId="0" fontId="17" fillId="0" borderId="0" xfId="0" applyFont="1" applyFill="1" applyProtection="1"/>
    <xf numFmtId="0" fontId="0" fillId="4" borderId="0" xfId="0" applyFont="1" applyFill="1" applyProtection="1"/>
    <xf numFmtId="0" fontId="0" fillId="4" borderId="0" xfId="0" applyFill="1" applyAlignment="1" applyProtection="1">
      <alignment horizontal="left" vertical="top"/>
    </xf>
    <xf numFmtId="0" fontId="2" fillId="5" borderId="0" xfId="0" applyFont="1" applyFill="1" applyProtection="1"/>
    <xf numFmtId="0" fontId="17" fillId="0" borderId="0" xfId="0" applyFont="1" applyProtection="1"/>
    <xf numFmtId="0" fontId="0" fillId="0" borderId="0" xfId="0" applyFill="1" applyAlignment="1" applyProtection="1">
      <alignment horizontal="left"/>
    </xf>
    <xf numFmtId="0" fontId="0" fillId="4" borderId="0" xfId="0" applyFill="1" applyAlignment="1" applyProtection="1">
      <alignment horizontal="left"/>
    </xf>
    <xf numFmtId="0" fontId="18" fillId="0" borderId="0" xfId="0" applyFont="1" applyFill="1" applyProtection="1"/>
    <xf numFmtId="0" fontId="0" fillId="0" borderId="0" xfId="0" applyProtection="1"/>
    <xf numFmtId="0" fontId="2" fillId="4" borderId="0" xfId="0" applyFont="1" applyFill="1" applyAlignment="1" applyProtection="1">
      <alignment horizontal="left"/>
    </xf>
    <xf numFmtId="0" fontId="2" fillId="0" borderId="0" xfId="0" applyFont="1" applyAlignment="1" applyProtection="1">
      <alignment horizontal="center"/>
    </xf>
    <xf numFmtId="0" fontId="2" fillId="0" borderId="0" xfId="0" applyFont="1" applyFill="1" applyAlignment="1" applyProtection="1"/>
    <xf numFmtId="0" fontId="2" fillId="4" borderId="12" xfId="0" applyFont="1" applyFill="1" applyBorder="1" applyAlignment="1" applyProtection="1"/>
    <xf numFmtId="0" fontId="2" fillId="0" borderId="2" xfId="0" applyFont="1" applyBorder="1" applyProtection="1"/>
    <xf numFmtId="0" fontId="0" fillId="0" borderId="2" xfId="0" applyBorder="1" applyProtection="1"/>
    <xf numFmtId="0" fontId="0" fillId="0" borderId="51" xfId="0" applyBorder="1" applyProtection="1"/>
    <xf numFmtId="0" fontId="0" fillId="0" borderId="52" xfId="0" applyBorder="1" applyProtection="1"/>
    <xf numFmtId="0" fontId="0" fillId="0" borderId="53" xfId="0" applyBorder="1" applyProtection="1"/>
    <xf numFmtId="0" fontId="2" fillId="0" borderId="13" xfId="0" applyFont="1" applyBorder="1" applyAlignment="1" applyProtection="1">
      <alignment horizontal="center"/>
    </xf>
    <xf numFmtId="0" fontId="0" fillId="0" borderId="54" xfId="0" applyBorder="1" applyAlignment="1" applyProtection="1">
      <alignment horizontal="center"/>
    </xf>
    <xf numFmtId="0" fontId="2" fillId="0" borderId="0" xfId="0" applyFont="1" applyAlignment="1" applyProtection="1"/>
    <xf numFmtId="0" fontId="2" fillId="4" borderId="14" xfId="0" applyFont="1" applyFill="1" applyBorder="1" applyAlignment="1" applyProtection="1"/>
    <xf numFmtId="0" fontId="2" fillId="0" borderId="0" xfId="0" applyFont="1" applyBorder="1" applyProtection="1"/>
    <xf numFmtId="0" fontId="0" fillId="0" borderId="0" xfId="0" applyBorder="1" applyProtection="1"/>
    <xf numFmtId="0" fontId="0" fillId="0" borderId="55" xfId="0" applyBorder="1" applyProtection="1"/>
    <xf numFmtId="0" fontId="0" fillId="0" borderId="16" xfId="0" applyBorder="1" applyProtection="1"/>
    <xf numFmtId="0" fontId="0" fillId="0" borderId="56" xfId="0" applyBorder="1" applyProtection="1"/>
    <xf numFmtId="0" fontId="2" fillId="0" borderId="15" xfId="0" applyFont="1" applyBorder="1" applyAlignment="1" applyProtection="1">
      <alignment horizontal="center"/>
    </xf>
    <xf numFmtId="0" fontId="0" fillId="0" borderId="57" xfId="0" applyBorder="1" applyAlignment="1" applyProtection="1">
      <alignment horizontal="center"/>
    </xf>
    <xf numFmtId="0" fontId="15" fillId="0" borderId="0" xfId="0" applyFont="1" applyProtection="1"/>
    <xf numFmtId="0" fontId="2" fillId="0" borderId="57" xfId="0" applyFont="1" applyBorder="1" applyAlignment="1" applyProtection="1">
      <alignment horizontal="center"/>
    </xf>
    <xf numFmtId="0" fontId="2" fillId="4" borderId="20" xfId="0" applyFont="1" applyFill="1" applyBorder="1" applyAlignment="1" applyProtection="1"/>
    <xf numFmtId="0" fontId="2" fillId="0" borderId="1" xfId="0" applyFont="1" applyBorder="1" applyProtection="1"/>
    <xf numFmtId="0" fontId="0" fillId="0" borderId="1" xfId="0" applyBorder="1" applyProtection="1"/>
    <xf numFmtId="0" fontId="0" fillId="0" borderId="58" xfId="0" applyBorder="1" applyProtection="1"/>
    <xf numFmtId="0" fontId="0" fillId="0" borderId="59" xfId="0" applyBorder="1" applyProtection="1"/>
    <xf numFmtId="0" fontId="0" fillId="0" borderId="60" xfId="0" applyBorder="1" applyProtection="1"/>
    <xf numFmtId="0" fontId="2" fillId="0" borderId="21" xfId="0" applyFont="1" applyBorder="1" applyAlignment="1" applyProtection="1">
      <alignment horizontal="center"/>
    </xf>
    <xf numFmtId="0" fontId="0" fillId="0" borderId="61" xfId="0" applyBorder="1" applyAlignment="1" applyProtection="1">
      <alignment horizontal="center"/>
    </xf>
    <xf numFmtId="0" fontId="19" fillId="5" borderId="0" xfId="0" applyFont="1" applyFill="1" applyProtection="1"/>
    <xf numFmtId="0" fontId="20" fillId="5" borderId="0" xfId="0" applyFont="1" applyFill="1" applyAlignment="1" applyProtection="1"/>
    <xf numFmtId="0" fontId="19" fillId="5" borderId="0" xfId="0" applyFont="1" applyFill="1" applyAlignment="1" applyProtection="1"/>
    <xf numFmtId="0" fontId="20" fillId="5" borderId="0" xfId="0" applyFont="1" applyFill="1" applyAlignment="1" applyProtection="1">
      <alignment horizontal="center"/>
    </xf>
    <xf numFmtId="0" fontId="20" fillId="5" borderId="0" xfId="0" applyFont="1" applyFill="1" applyAlignment="1" applyProtection="1">
      <alignment horizontal="left"/>
    </xf>
    <xf numFmtId="0" fontId="2" fillId="4" borderId="16" xfId="0" applyFont="1" applyFill="1" applyBorder="1" applyAlignment="1" applyProtection="1"/>
    <xf numFmtId="0" fontId="2" fillId="4" borderId="16" xfId="0" applyFont="1" applyFill="1" applyBorder="1" applyAlignment="1" applyProtection="1">
      <alignment horizontal="center"/>
    </xf>
    <xf numFmtId="49" fontId="21" fillId="4" borderId="16" xfId="0" applyNumberFormat="1" applyFont="1" applyFill="1" applyBorder="1" applyAlignment="1" applyProtection="1">
      <alignment horizontal="center"/>
    </xf>
    <xf numFmtId="0" fontId="2" fillId="4" borderId="16" xfId="0" applyFont="1" applyFill="1" applyBorder="1" applyProtection="1"/>
    <xf numFmtId="0" fontId="2" fillId="4" borderId="6" xfId="0" applyFont="1" applyFill="1" applyBorder="1" applyAlignment="1" applyProtection="1">
      <alignment horizontal="center"/>
    </xf>
    <xf numFmtId="0" fontId="21" fillId="4" borderId="62" xfId="0" applyNumberFormat="1" applyFont="1" applyFill="1" applyBorder="1" applyAlignment="1" applyProtection="1">
      <alignment horizontal="left"/>
    </xf>
    <xf numFmtId="0" fontId="2" fillId="4" borderId="25" xfId="0" applyFont="1" applyFill="1" applyBorder="1" applyProtection="1"/>
    <xf numFmtId="0" fontId="21" fillId="4" borderId="63" xfId="0" applyNumberFormat="1" applyFont="1" applyFill="1" applyBorder="1" applyAlignment="1" applyProtection="1">
      <alignment horizontal="left"/>
    </xf>
    <xf numFmtId="0" fontId="18" fillId="0" borderId="0" xfId="0" applyFont="1" applyProtection="1"/>
    <xf numFmtId="49" fontId="2" fillId="4" borderId="16" xfId="0" applyNumberFormat="1" applyFont="1" applyFill="1" applyBorder="1" applyAlignment="1" applyProtection="1">
      <alignment horizontal="center"/>
    </xf>
    <xf numFmtId="0" fontId="4" fillId="0" borderId="0" xfId="0" applyFont="1" applyProtection="1"/>
    <xf numFmtId="0" fontId="21" fillId="4" borderId="16" xfId="0" applyNumberFormat="1" applyFont="1" applyFill="1" applyBorder="1" applyAlignment="1" applyProtection="1">
      <alignment horizontal="center"/>
    </xf>
    <xf numFmtId="0" fontId="21" fillId="4" borderId="64" xfId="0" applyNumberFormat="1" applyFont="1" applyFill="1" applyBorder="1" applyAlignment="1" applyProtection="1">
      <alignment horizontal="left"/>
    </xf>
    <xf numFmtId="0" fontId="2" fillId="4" borderId="0" xfId="0" applyFont="1" applyFill="1" applyAlignment="1" applyProtection="1"/>
    <xf numFmtId="49" fontId="21" fillId="4" borderId="0" xfId="0" applyNumberFormat="1" applyFont="1" applyFill="1" applyAlignment="1" applyProtection="1">
      <alignment horizontal="center"/>
    </xf>
    <xf numFmtId="49" fontId="2" fillId="4" borderId="0" xfId="0" applyNumberFormat="1" applyFont="1" applyFill="1" applyAlignment="1" applyProtection="1">
      <alignment horizontal="center"/>
    </xf>
    <xf numFmtId="0" fontId="21" fillId="4" borderId="0" xfId="0" applyNumberFormat="1" applyFont="1" applyFill="1" applyAlignment="1" applyProtection="1">
      <alignment horizontal="left"/>
    </xf>
    <xf numFmtId="0" fontId="2" fillId="4" borderId="0" xfId="0" applyFont="1" applyFill="1" applyAlignment="1" applyProtection="1">
      <alignment wrapText="1" shrinkToFit="1"/>
    </xf>
    <xf numFmtId="0" fontId="2" fillId="4" borderId="0" xfId="0" applyFont="1" applyFill="1" applyAlignment="1" applyProtection="1">
      <alignment shrinkToFit="1"/>
    </xf>
    <xf numFmtId="0" fontId="20" fillId="5" borderId="0" xfId="0" applyFont="1" applyFill="1" applyProtection="1"/>
    <xf numFmtId="0" fontId="19" fillId="5" borderId="0" xfId="0" applyFont="1" applyFill="1" applyAlignment="1" applyProtection="1">
      <alignment horizontal="left"/>
    </xf>
    <xf numFmtId="0" fontId="2" fillId="4" borderId="51" xfId="0" applyFont="1" applyFill="1" applyBorder="1" applyProtection="1"/>
    <xf numFmtId="0" fontId="2" fillId="4" borderId="52" xfId="0" applyFont="1" applyFill="1" applyBorder="1" applyProtection="1"/>
    <xf numFmtId="0" fontId="21" fillId="4" borderId="52" xfId="0" applyFont="1" applyFill="1" applyBorder="1" applyProtection="1"/>
    <xf numFmtId="0" fontId="2" fillId="4" borderId="52" xfId="0" applyFont="1" applyFill="1" applyBorder="1" applyAlignment="1" applyProtection="1">
      <alignment horizontal="center"/>
    </xf>
    <xf numFmtId="0" fontId="2" fillId="4" borderId="52" xfId="0" applyFont="1" applyFill="1" applyBorder="1" applyAlignment="1" applyProtection="1">
      <alignment wrapText="1" shrinkToFit="1"/>
    </xf>
    <xf numFmtId="0" fontId="2" fillId="4" borderId="52" xfId="0" applyFont="1" applyFill="1" applyBorder="1" applyAlignment="1" applyProtection="1">
      <alignment horizontal="left" wrapText="1"/>
    </xf>
    <xf numFmtId="0" fontId="21" fillId="4" borderId="52" xfId="0" applyNumberFormat="1" applyFont="1" applyFill="1" applyBorder="1" applyAlignment="1" applyProtection="1">
      <alignment horizontal="left"/>
    </xf>
    <xf numFmtId="0" fontId="2" fillId="4" borderId="53" xfId="0" applyFont="1" applyFill="1" applyBorder="1" applyProtection="1"/>
    <xf numFmtId="0" fontId="2" fillId="4" borderId="55" xfId="0" applyFont="1" applyFill="1" applyBorder="1" applyProtection="1"/>
    <xf numFmtId="0" fontId="21" fillId="4" borderId="16" xfId="0" applyFont="1" applyFill="1" applyBorder="1" applyProtection="1"/>
    <xf numFmtId="0" fontId="2" fillId="4" borderId="16" xfId="0" applyFont="1" applyFill="1" applyBorder="1" applyAlignment="1" applyProtection="1">
      <alignment wrapText="1" shrinkToFit="1"/>
    </xf>
    <xf numFmtId="0" fontId="2" fillId="4" borderId="16" xfId="0" applyFont="1" applyFill="1" applyBorder="1" applyAlignment="1" applyProtection="1">
      <alignment horizontal="left" wrapText="1"/>
    </xf>
    <xf numFmtId="0" fontId="21" fillId="4" borderId="16" xfId="0" applyNumberFormat="1" applyFont="1" applyFill="1" applyBorder="1" applyAlignment="1" applyProtection="1">
      <alignment horizontal="left"/>
    </xf>
    <xf numFmtId="0" fontId="2" fillId="4" borderId="56" xfId="0" applyFont="1" applyFill="1" applyBorder="1" applyProtection="1"/>
    <xf numFmtId="0" fontId="2" fillId="4" borderId="16" xfId="0" applyFont="1" applyFill="1" applyBorder="1" applyAlignment="1" applyProtection="1">
      <alignment wrapText="1"/>
    </xf>
    <xf numFmtId="0" fontId="18" fillId="4" borderId="16" xfId="0" applyFont="1" applyFill="1" applyBorder="1" applyAlignment="1" applyProtection="1">
      <alignment wrapText="1" shrinkToFit="1"/>
    </xf>
    <xf numFmtId="0" fontId="18" fillId="4" borderId="16" xfId="0" applyFont="1" applyFill="1" applyBorder="1" applyAlignment="1" applyProtection="1">
      <alignment wrapText="1"/>
    </xf>
    <xf numFmtId="0" fontId="2" fillId="4" borderId="58" xfId="0" applyFont="1" applyFill="1" applyBorder="1" applyProtection="1"/>
    <xf numFmtId="0" fontId="2" fillId="4" borderId="59" xfId="0" applyFont="1" applyFill="1" applyBorder="1" applyProtection="1"/>
    <xf numFmtId="0" fontId="21" fillId="4" borderId="59" xfId="0" applyFont="1" applyFill="1" applyBorder="1" applyProtection="1"/>
    <xf numFmtId="0" fontId="2" fillId="4" borderId="59" xfId="0" applyFont="1" applyFill="1" applyBorder="1" applyAlignment="1" applyProtection="1">
      <alignment horizontal="center"/>
    </xf>
    <xf numFmtId="0" fontId="2" fillId="4" borderId="59" xfId="0" applyFont="1" applyFill="1" applyBorder="1" applyAlignment="1" applyProtection="1">
      <alignment wrapText="1" shrinkToFit="1"/>
    </xf>
    <xf numFmtId="0" fontId="2" fillId="4" borderId="59" xfId="0" applyFont="1" applyFill="1" applyBorder="1" applyAlignment="1" applyProtection="1">
      <alignment wrapText="1"/>
    </xf>
    <xf numFmtId="0" fontId="2" fillId="4" borderId="59" xfId="0" applyFont="1" applyFill="1" applyBorder="1" applyAlignment="1" applyProtection="1">
      <alignment horizontal="left" wrapText="1"/>
    </xf>
    <xf numFmtId="0" fontId="21" fillId="4" borderId="59" xfId="0" applyNumberFormat="1" applyFont="1" applyFill="1" applyBorder="1" applyAlignment="1" applyProtection="1">
      <alignment horizontal="left"/>
    </xf>
    <xf numFmtId="0" fontId="2" fillId="4" borderId="60" xfId="0" applyFont="1" applyFill="1" applyBorder="1" applyProtection="1"/>
    <xf numFmtId="0" fontId="21" fillId="4" borderId="0" xfId="0" applyFont="1" applyFill="1" applyProtection="1"/>
    <xf numFmtId="0" fontId="2" fillId="4" borderId="0" xfId="0" applyFont="1" applyFill="1" applyAlignment="1" applyProtection="1">
      <alignment wrapText="1"/>
    </xf>
    <xf numFmtId="0" fontId="2" fillId="4" borderId="0" xfId="0" applyFont="1" applyFill="1" applyAlignment="1" applyProtection="1">
      <alignment horizontal="left" wrapText="1"/>
    </xf>
    <xf numFmtId="0" fontId="2" fillId="4" borderId="0" xfId="0" applyFont="1" applyFill="1" applyAlignment="1" applyProtection="1">
      <alignment horizontal="center" wrapText="1"/>
    </xf>
    <xf numFmtId="0" fontId="20" fillId="5" borderId="0" xfId="0" applyFont="1" applyFill="1" applyAlignment="1" applyProtection="1">
      <alignment horizontal="center" wrapText="1"/>
    </xf>
    <xf numFmtId="0" fontId="19" fillId="5" borderId="0" xfId="0" applyFont="1" applyFill="1" applyAlignment="1" applyProtection="1">
      <alignment horizontal="left" wrapText="1"/>
    </xf>
    <xf numFmtId="0" fontId="18" fillId="4" borderId="52" xfId="0" applyFont="1" applyFill="1" applyBorder="1" applyAlignment="1" applyProtection="1">
      <alignment wrapText="1"/>
    </xf>
    <xf numFmtId="0" fontId="22" fillId="4" borderId="0" xfId="0" applyFont="1" applyFill="1" applyProtection="1"/>
    <xf numFmtId="49" fontId="21" fillId="4" borderId="0" xfId="0" applyNumberFormat="1" applyFont="1" applyFill="1" applyAlignment="1" applyProtection="1">
      <alignment horizontal="center" wrapText="1"/>
    </xf>
    <xf numFmtId="0" fontId="2" fillId="4" borderId="52" xfId="0" applyFont="1" applyFill="1" applyBorder="1" applyAlignment="1" applyProtection="1">
      <alignment wrapText="1"/>
    </xf>
    <xf numFmtId="49" fontId="2" fillId="4" borderId="0" xfId="0" applyNumberFormat="1" applyFont="1" applyFill="1" applyAlignment="1" applyProtection="1">
      <alignment horizontal="center" wrapText="1"/>
    </xf>
    <xf numFmtId="0" fontId="2" fillId="4" borderId="0" xfId="0" applyFont="1" applyFill="1" applyAlignment="1" applyProtection="1">
      <alignment horizontal="left" shrinkToFit="1"/>
    </xf>
    <xf numFmtId="0" fontId="2" fillId="4" borderId="0" xfId="0" applyFont="1" applyFill="1" applyAlignment="1" applyProtection="1">
      <alignment horizontal="left" wrapText="1" shrinkToFit="1"/>
    </xf>
    <xf numFmtId="0" fontId="2" fillId="4" borderId="52" xfId="0" applyFont="1" applyFill="1" applyBorder="1" applyAlignment="1" applyProtection="1">
      <alignment shrinkToFit="1"/>
    </xf>
    <xf numFmtId="0" fontId="2" fillId="4" borderId="52" xfId="0" applyFont="1" applyFill="1" applyBorder="1" applyAlignment="1" applyProtection="1">
      <alignment horizontal="left"/>
    </xf>
    <xf numFmtId="0" fontId="2" fillId="4" borderId="16" xfId="0" applyFont="1" applyFill="1" applyBorder="1" applyAlignment="1" applyProtection="1">
      <alignment shrinkToFit="1"/>
    </xf>
    <xf numFmtId="0" fontId="2" fillId="4" borderId="16" xfId="0" applyFont="1" applyFill="1" applyBorder="1" applyAlignment="1" applyProtection="1">
      <alignment horizontal="left"/>
    </xf>
    <xf numFmtId="0" fontId="2" fillId="4" borderId="59" xfId="0" applyFont="1" applyFill="1" applyBorder="1" applyAlignment="1" applyProtection="1">
      <alignment shrinkToFit="1"/>
    </xf>
    <xf numFmtId="0" fontId="2" fillId="4" borderId="59" xfId="0" applyFont="1" applyFill="1" applyBorder="1" applyAlignment="1" applyProtection="1">
      <alignment horizontal="left"/>
    </xf>
    <xf numFmtId="0" fontId="19" fillId="5" borderId="0" xfId="0" applyFont="1" applyFill="1" applyAlignment="1" applyProtection="1">
      <alignment horizontal="center"/>
    </xf>
    <xf numFmtId="49" fontId="21" fillId="4" borderId="52" xfId="0" applyNumberFormat="1" applyFont="1" applyFill="1" applyBorder="1" applyAlignment="1" applyProtection="1">
      <alignment horizontal="center"/>
    </xf>
    <xf numFmtId="0" fontId="2" fillId="4" borderId="53" xfId="0" applyFont="1" applyFill="1" applyBorder="1" applyAlignment="1" applyProtection="1">
      <alignment horizontal="center"/>
    </xf>
    <xf numFmtId="0" fontId="2" fillId="4" borderId="56" xfId="0" applyFont="1" applyFill="1" applyBorder="1" applyAlignment="1" applyProtection="1">
      <alignment horizontal="center"/>
    </xf>
    <xf numFmtId="49" fontId="21" fillId="4" borderId="59" xfId="0" applyNumberFormat="1" applyFont="1" applyFill="1" applyBorder="1" applyAlignment="1" applyProtection="1">
      <alignment horizontal="center"/>
    </xf>
    <xf numFmtId="0" fontId="2" fillId="4" borderId="60" xfId="0" applyFont="1" applyFill="1" applyBorder="1" applyAlignment="1" applyProtection="1">
      <alignment horizontal="center"/>
    </xf>
    <xf numFmtId="0" fontId="0" fillId="4" borderId="51" xfId="0" applyFill="1" applyBorder="1" applyAlignment="1" applyProtection="1">
      <alignment horizontal="center"/>
    </xf>
    <xf numFmtId="0" fontId="0" fillId="4" borderId="53" xfId="0" applyFill="1" applyBorder="1" applyAlignment="1" applyProtection="1">
      <alignment horizontal="center"/>
    </xf>
    <xf numFmtId="0" fontId="2" fillId="0" borderId="0" xfId="0" applyFont="1" applyAlignment="1" applyProtection="1">
      <alignment horizontal="center" vertical="center"/>
    </xf>
    <xf numFmtId="0" fontId="2" fillId="0" borderId="0" xfId="0" applyFont="1" applyFill="1" applyBorder="1" applyAlignment="1" applyProtection="1">
      <alignment horizontal="lef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center"/>
    </xf>
    <xf numFmtId="0" fontId="0" fillId="4" borderId="55" xfId="0" applyFill="1" applyBorder="1" applyAlignment="1" applyProtection="1">
      <alignment horizontal="center"/>
    </xf>
    <xf numFmtId="0" fontId="0" fillId="4" borderId="56" xfId="0" applyFill="1" applyBorder="1" applyAlignment="1" applyProtection="1">
      <alignment horizontal="center"/>
    </xf>
    <xf numFmtId="0" fontId="0" fillId="4" borderId="58" xfId="0" applyFill="1" applyBorder="1" applyAlignment="1" applyProtection="1">
      <alignment horizontal="center"/>
    </xf>
    <xf numFmtId="0" fontId="0" fillId="4" borderId="60" xfId="0" applyFill="1" applyBorder="1" applyAlignment="1" applyProtection="1">
      <alignment horizontal="center"/>
    </xf>
    <xf numFmtId="0" fontId="2" fillId="0" borderId="0" xfId="0" applyFont="1" applyAlignment="1" applyProtection="1">
      <alignment horizontal="right"/>
    </xf>
    <xf numFmtId="0" fontId="2" fillId="0" borderId="54" xfId="0" applyFont="1" applyBorder="1" applyProtection="1"/>
    <xf numFmtId="0" fontId="2" fillId="4" borderId="62" xfId="0" applyFont="1" applyFill="1" applyBorder="1" applyAlignment="1" applyProtection="1">
      <alignment horizontal="left"/>
    </xf>
    <xf numFmtId="0" fontId="0" fillId="0" borderId="54" xfId="0" applyBorder="1" applyProtection="1"/>
    <xf numFmtId="0" fontId="0" fillId="0" borderId="62" xfId="0" applyBorder="1" applyProtection="1"/>
    <xf numFmtId="0" fontId="0" fillId="0" borderId="25" xfId="0" applyBorder="1" applyAlignment="1" applyProtection="1">
      <alignment horizontal="center"/>
    </xf>
    <xf numFmtId="0" fontId="0" fillId="0" borderId="16" xfId="0" applyBorder="1" applyAlignment="1" applyProtection="1">
      <alignment horizontal="center"/>
    </xf>
    <xf numFmtId="0" fontId="2" fillId="4" borderId="63" xfId="0" applyFont="1" applyFill="1" applyBorder="1" applyAlignment="1" applyProtection="1">
      <alignment horizontal="left"/>
    </xf>
    <xf numFmtId="0" fontId="0" fillId="0" borderId="57" xfId="0" applyBorder="1" applyProtection="1"/>
    <xf numFmtId="0" fontId="0" fillId="0" borderId="63" xfId="0" applyBorder="1" applyProtection="1"/>
    <xf numFmtId="0" fontId="2" fillId="4" borderId="64" xfId="0" applyFont="1" applyFill="1" applyBorder="1" applyAlignment="1" applyProtection="1">
      <alignment horizontal="left"/>
    </xf>
    <xf numFmtId="0" fontId="0" fillId="0" borderId="64" xfId="0" applyBorder="1" applyProtection="1"/>
    <xf numFmtId="0" fontId="2" fillId="4" borderId="57" xfId="0" applyFont="1" applyFill="1" applyBorder="1" applyProtection="1"/>
    <xf numFmtId="0" fontId="0" fillId="0" borderId="61" xfId="0" applyBorder="1" applyProtection="1"/>
    <xf numFmtId="0" fontId="23" fillId="0" borderId="0" xfId="0" applyFont="1" applyProtection="1"/>
    <xf numFmtId="0" fontId="0" fillId="0" borderId="0" xfId="0" applyAlignment="1" applyProtection="1">
      <alignment wrapText="1"/>
    </xf>
    <xf numFmtId="0" fontId="13" fillId="0" borderId="65" xfId="4" applyFont="1" applyFill="1" applyBorder="1" applyProtection="1"/>
    <xf numFmtId="0" fontId="13" fillId="0" borderId="65" xfId="4" applyFont="1" applyFill="1" applyBorder="1" applyAlignment="1" applyProtection="1">
      <alignment wrapText="1"/>
    </xf>
    <xf numFmtId="0" fontId="0" fillId="0" borderId="16" xfId="0" applyBorder="1" applyAlignment="1" applyProtection="1">
      <alignment horizontal="center" vertical="top"/>
    </xf>
    <xf numFmtId="0" fontId="24" fillId="3" borderId="0" xfId="0" applyFont="1" applyFill="1" applyAlignment="1">
      <alignment vertical="center" wrapText="1"/>
    </xf>
    <xf numFmtId="0" fontId="10" fillId="3" borderId="0" xfId="0" applyFont="1" applyFill="1" applyAlignment="1">
      <alignment vertical="center" wrapText="1"/>
    </xf>
    <xf numFmtId="0" fontId="2" fillId="3" borderId="0" xfId="0" applyFont="1" applyFill="1" applyAlignment="1">
      <alignment vertical="center" wrapText="1"/>
    </xf>
    <xf numFmtId="0" fontId="2" fillId="0" borderId="0" xfId="0" applyFont="1" applyAlignment="1">
      <alignment vertical="center" wrapText="1"/>
    </xf>
    <xf numFmtId="0" fontId="4" fillId="3" borderId="0" xfId="0" applyFont="1" applyFill="1" applyAlignment="1">
      <alignment vertical="center" wrapText="1"/>
    </xf>
    <xf numFmtId="0" fontId="2" fillId="3" borderId="2" xfId="0" applyFont="1" applyFill="1" applyBorder="1" applyAlignment="1">
      <alignment vertical="center" wrapText="1"/>
    </xf>
    <xf numFmtId="0" fontId="2" fillId="3" borderId="66" xfId="0" applyFont="1" applyFill="1" applyBorder="1" applyAlignment="1">
      <alignment vertical="center" wrapText="1"/>
    </xf>
    <xf numFmtId="0" fontId="2" fillId="3" borderId="20" xfId="0" applyFont="1" applyFill="1" applyBorder="1" applyAlignment="1">
      <alignment vertical="center" wrapText="1"/>
    </xf>
    <xf numFmtId="0" fontId="4" fillId="9" borderId="14" xfId="0" applyFont="1" applyFill="1" applyBorder="1" applyAlignment="1">
      <alignment vertical="center" wrapText="1"/>
    </xf>
    <xf numFmtId="0" fontId="4" fillId="9" borderId="67" xfId="0" applyFont="1" applyFill="1" applyBorder="1" applyAlignment="1">
      <alignment vertical="center" wrapText="1"/>
    </xf>
    <xf numFmtId="0" fontId="30" fillId="3" borderId="0" xfId="0" applyFont="1" applyFill="1" applyAlignment="1">
      <alignment vertical="center" wrapText="1"/>
    </xf>
    <xf numFmtId="0" fontId="27" fillId="3" borderId="0" xfId="0" applyFont="1" applyFill="1" applyAlignment="1">
      <alignment vertical="center" wrapText="1"/>
    </xf>
    <xf numFmtId="0" fontId="26" fillId="3" borderId="0" xfId="0" applyFont="1" applyFill="1" applyAlignment="1">
      <alignment vertical="center" wrapText="1"/>
    </xf>
    <xf numFmtId="0" fontId="37" fillId="3" borderId="0" xfId="0" applyFont="1" applyFill="1" applyAlignment="1">
      <alignment vertical="center" wrapText="1"/>
    </xf>
    <xf numFmtId="0" fontId="38" fillId="3" borderId="0" xfId="0" applyFont="1" applyFill="1" applyAlignment="1">
      <alignment vertical="center" wrapText="1"/>
    </xf>
    <xf numFmtId="0" fontId="39" fillId="3" borderId="0" xfId="0" applyFont="1" applyFill="1" applyAlignment="1">
      <alignment vertical="center" wrapText="1"/>
    </xf>
    <xf numFmtId="0" fontId="40" fillId="3" borderId="1" xfId="0" applyFont="1" applyFill="1" applyBorder="1" applyAlignment="1">
      <alignment vertical="center" wrapText="1"/>
    </xf>
    <xf numFmtId="0" fontId="41" fillId="3" borderId="0" xfId="0" applyFont="1" applyFill="1" applyAlignment="1">
      <alignment vertical="center" wrapText="1"/>
    </xf>
    <xf numFmtId="0" fontId="18" fillId="3" borderId="0" xfId="0" applyFont="1" applyFill="1" applyAlignment="1">
      <alignment vertical="center" wrapText="1"/>
    </xf>
    <xf numFmtId="0" fontId="4" fillId="10" borderId="66" xfId="0" applyFont="1" applyFill="1" applyBorder="1" applyAlignment="1">
      <alignment vertical="center" wrapText="1"/>
    </xf>
    <xf numFmtId="0" fontId="41" fillId="3" borderId="1" xfId="0" applyFont="1" applyFill="1" applyBorder="1" applyAlignment="1">
      <alignment vertical="center" wrapText="1"/>
    </xf>
    <xf numFmtId="0" fontId="42" fillId="3" borderId="26" xfId="0" applyFont="1" applyFill="1" applyBorder="1" applyAlignment="1">
      <alignment vertical="center" wrapText="1"/>
    </xf>
    <xf numFmtId="0" fontId="42" fillId="3" borderId="61" xfId="0" applyFont="1" applyFill="1" applyBorder="1" applyAlignment="1">
      <alignment vertical="center" wrapText="1"/>
    </xf>
    <xf numFmtId="0" fontId="28" fillId="3" borderId="0" xfId="0" applyFont="1" applyFill="1" applyAlignment="1">
      <alignment vertical="center" wrapText="1"/>
    </xf>
    <xf numFmtId="0" fontId="5" fillId="9" borderId="0" xfId="0" applyFont="1" applyFill="1" applyAlignment="1">
      <alignment vertical="center" wrapText="1"/>
    </xf>
    <xf numFmtId="0" fontId="9" fillId="3" borderId="26" xfId="0" applyFont="1" applyFill="1" applyBorder="1" applyAlignment="1">
      <alignment vertical="center" wrapText="1"/>
    </xf>
    <xf numFmtId="0" fontId="9" fillId="3" borderId="66" xfId="0" applyFont="1" applyFill="1" applyBorder="1" applyAlignment="1">
      <alignment vertical="center" wrapText="1"/>
    </xf>
    <xf numFmtId="0" fontId="43" fillId="3" borderId="61" xfId="0" applyFont="1" applyFill="1" applyBorder="1" applyAlignment="1">
      <alignment vertical="center" wrapText="1"/>
    </xf>
    <xf numFmtId="0" fontId="9" fillId="3" borderId="61" xfId="0" applyFont="1" applyFill="1" applyBorder="1" applyAlignment="1">
      <alignment vertical="center" wrapText="1"/>
    </xf>
    <xf numFmtId="0" fontId="7" fillId="3" borderId="61" xfId="0" applyFont="1" applyFill="1" applyBorder="1" applyAlignment="1">
      <alignment vertical="center" wrapText="1"/>
    </xf>
    <xf numFmtId="0" fontId="42" fillId="3" borderId="14" xfId="0" applyFont="1" applyFill="1" applyBorder="1" applyAlignment="1">
      <alignment vertical="center" wrapText="1"/>
    </xf>
    <xf numFmtId="0" fontId="42" fillId="3" borderId="12" xfId="0" applyFont="1" applyFill="1" applyBorder="1" applyAlignment="1">
      <alignment vertical="center" wrapText="1"/>
    </xf>
    <xf numFmtId="0" fontId="17" fillId="3" borderId="26" xfId="0" applyFont="1" applyFill="1" applyBorder="1" applyAlignment="1">
      <alignment vertical="center" wrapText="1"/>
    </xf>
    <xf numFmtId="0" fontId="17" fillId="3" borderId="20" xfId="0" applyFont="1" applyFill="1" applyBorder="1" applyAlignment="1">
      <alignment vertical="center" wrapText="1"/>
    </xf>
    <xf numFmtId="0" fontId="6" fillId="3" borderId="1" xfId="0" applyFont="1" applyFill="1" applyBorder="1" applyAlignment="1">
      <alignment vertical="center" wrapText="1"/>
    </xf>
    <xf numFmtId="0" fontId="6" fillId="3" borderId="0" xfId="0" applyFont="1" applyFill="1" applyAlignment="1">
      <alignment vertical="center" wrapText="1"/>
    </xf>
    <xf numFmtId="0" fontId="2" fillId="3" borderId="61" xfId="0" applyFont="1" applyFill="1" applyBorder="1" applyAlignment="1">
      <alignment vertical="center" wrapText="1"/>
    </xf>
    <xf numFmtId="0" fontId="17" fillId="3" borderId="61" xfId="0" applyFont="1" applyFill="1" applyBorder="1" applyAlignment="1">
      <alignment vertical="center" wrapText="1"/>
    </xf>
    <xf numFmtId="0" fontId="4" fillId="3" borderId="61" xfId="0" applyFont="1" applyFill="1" applyBorder="1" applyAlignment="1">
      <alignment vertical="center" wrapText="1"/>
    </xf>
    <xf numFmtId="0" fontId="2" fillId="4" borderId="0" xfId="0" applyFont="1" applyFill="1" applyAlignment="1">
      <alignment vertical="center" wrapText="1"/>
    </xf>
    <xf numFmtId="0" fontId="17" fillId="0" borderId="0" xfId="0" applyFont="1" applyAlignment="1">
      <alignment vertical="center" wrapText="1"/>
    </xf>
    <xf numFmtId="0" fontId="20" fillId="5" borderId="0" xfId="0" applyFont="1" applyFill="1" applyAlignment="1">
      <alignment vertical="center" wrapText="1"/>
    </xf>
    <xf numFmtId="0" fontId="19" fillId="5" borderId="0" xfId="0" applyFont="1" applyFill="1" applyAlignment="1">
      <alignment vertical="center" wrapText="1"/>
    </xf>
    <xf numFmtId="0" fontId="21" fillId="4" borderId="0" xfId="0" applyFont="1" applyFill="1" applyAlignment="1">
      <alignment vertical="center" wrapText="1"/>
    </xf>
    <xf numFmtId="0" fontId="5" fillId="3" borderId="54" xfId="0" applyFont="1" applyFill="1" applyBorder="1" applyAlignment="1">
      <alignment vertical="center" wrapText="1"/>
    </xf>
    <xf numFmtId="0" fontId="44" fillId="3" borderId="0" xfId="0" applyFont="1" applyFill="1" applyAlignment="1">
      <alignment vertical="center" wrapText="1"/>
    </xf>
    <xf numFmtId="0" fontId="1" fillId="3" borderId="0" xfId="0" applyFont="1" applyFill="1" applyAlignment="1">
      <alignment vertical="center" wrapText="1"/>
    </xf>
    <xf numFmtId="0" fontId="34" fillId="3" borderId="0" xfId="0" applyFont="1" applyFill="1" applyAlignment="1">
      <alignment vertical="center" wrapText="1"/>
    </xf>
    <xf numFmtId="0" fontId="45" fillId="4" borderId="0" xfId="0" applyFont="1" applyFill="1" applyAlignment="1">
      <alignment vertical="center" wrapText="1"/>
    </xf>
    <xf numFmtId="0" fontId="25" fillId="3" borderId="0" xfId="0" applyFont="1" applyFill="1" applyAlignment="1">
      <alignment vertical="center" wrapText="1"/>
    </xf>
    <xf numFmtId="0" fontId="46" fillId="3" borderId="0" xfId="0" applyFont="1" applyFill="1" applyAlignment="1">
      <alignment vertical="center" wrapText="1"/>
    </xf>
    <xf numFmtId="0" fontId="4" fillId="9" borderId="12" xfId="0" applyFont="1" applyFill="1" applyBorder="1" applyAlignment="1">
      <alignment vertical="center" wrapText="1"/>
    </xf>
    <xf numFmtId="0" fontId="1" fillId="9" borderId="66" xfId="0" applyFont="1" applyFill="1" applyBorder="1" applyAlignment="1">
      <alignment vertical="center" wrapText="1"/>
    </xf>
    <xf numFmtId="0" fontId="2" fillId="3" borderId="67" xfId="0" applyFont="1" applyFill="1" applyBorder="1" applyAlignment="1">
      <alignment vertical="center" wrapText="1"/>
    </xf>
    <xf numFmtId="0" fontId="2" fillId="3" borderId="1" xfId="0" applyFont="1" applyFill="1" applyBorder="1" applyAlignment="1">
      <alignment vertical="center" wrapText="1"/>
    </xf>
    <xf numFmtId="0" fontId="12" fillId="5" borderId="0" xfId="0" applyFont="1" applyFill="1" applyAlignment="1">
      <alignment vertical="center" wrapText="1"/>
    </xf>
    <xf numFmtId="0" fontId="6" fillId="3" borderId="67" xfId="0" applyFont="1" applyFill="1" applyBorder="1" applyAlignment="1">
      <alignment vertical="center" wrapText="1"/>
    </xf>
    <xf numFmtId="0" fontId="6" fillId="3" borderId="2" xfId="0" applyFont="1" applyFill="1" applyBorder="1" applyAlignment="1">
      <alignment vertical="center" wrapText="1"/>
    </xf>
    <xf numFmtId="0" fontId="40" fillId="3" borderId="0" xfId="0" applyFont="1" applyFill="1" applyAlignment="1">
      <alignment vertical="center" wrapText="1"/>
    </xf>
    <xf numFmtId="0" fontId="47" fillId="3" borderId="0" xfId="0" applyFont="1" applyFill="1" applyAlignment="1">
      <alignment vertical="center" wrapText="1"/>
    </xf>
    <xf numFmtId="0" fontId="2" fillId="0" borderId="0" xfId="0" applyFont="1" applyAlignment="1">
      <alignment vertical="center"/>
    </xf>
    <xf numFmtId="0" fontId="48" fillId="3" borderId="0" xfId="0" applyFont="1" applyFill="1" applyAlignment="1">
      <alignment vertical="center" wrapText="1"/>
    </xf>
    <xf numFmtId="0" fontId="8" fillId="3" borderId="0" xfId="0" applyFont="1" applyFill="1" applyAlignment="1">
      <alignment vertical="center" wrapText="1"/>
    </xf>
    <xf numFmtId="0" fontId="14" fillId="3" borderId="0" xfId="0" applyFont="1" applyFill="1" applyAlignment="1">
      <alignment vertical="center" wrapText="1"/>
    </xf>
    <xf numFmtId="0" fontId="12" fillId="5" borderId="0" xfId="0" applyFont="1" applyFill="1" applyAlignment="1">
      <alignment vertical="center"/>
    </xf>
    <xf numFmtId="0" fontId="2" fillId="3" borderId="67" xfId="0" applyFont="1" applyFill="1" applyBorder="1" applyAlignment="1">
      <alignment vertical="center"/>
    </xf>
    <xf numFmtId="0" fontId="2" fillId="3" borderId="1" xfId="0" applyFont="1" applyFill="1" applyBorder="1" applyAlignment="1">
      <alignment vertical="center"/>
    </xf>
    <xf numFmtId="0" fontId="14" fillId="3" borderId="2" xfId="0" applyFont="1" applyFill="1" applyBorder="1" applyAlignment="1">
      <alignment vertical="center" wrapText="1"/>
    </xf>
    <xf numFmtId="0" fontId="14" fillId="3" borderId="1" xfId="0" applyFont="1" applyFill="1" applyBorder="1" applyAlignment="1">
      <alignment vertical="center" wrapText="1"/>
    </xf>
    <xf numFmtId="0" fontId="9" fillId="3" borderId="26" xfId="0" applyFont="1" applyFill="1" applyBorder="1" applyAlignment="1">
      <alignment vertical="center"/>
    </xf>
    <xf numFmtId="0" fontId="9" fillId="3" borderId="20" xfId="0" applyFont="1" applyFill="1" applyBorder="1" applyAlignment="1">
      <alignment vertical="center"/>
    </xf>
    <xf numFmtId="0" fontId="9" fillId="3" borderId="61" xfId="0" applyFont="1" applyFill="1" applyBorder="1" applyAlignment="1">
      <alignment vertical="center"/>
    </xf>
    <xf numFmtId="0" fontId="2" fillId="3" borderId="61" xfId="0" applyFont="1" applyFill="1" applyBorder="1" applyAlignment="1">
      <alignment vertical="center"/>
    </xf>
    <xf numFmtId="0" fontId="2" fillId="3" borderId="0" xfId="0" applyFont="1" applyFill="1" applyAlignment="1">
      <alignment vertical="center"/>
    </xf>
    <xf numFmtId="0" fontId="4" fillId="3" borderId="1" xfId="0" applyFont="1" applyFill="1" applyBorder="1" applyAlignment="1">
      <alignment vertical="center" wrapText="1"/>
    </xf>
    <xf numFmtId="0" fontId="4" fillId="3" borderId="67" xfId="0" applyFont="1" applyFill="1" applyBorder="1" applyAlignment="1">
      <alignment vertical="center"/>
    </xf>
    <xf numFmtId="0" fontId="32" fillId="3" borderId="0" xfId="0" applyFont="1" applyFill="1" applyAlignment="1">
      <alignment vertical="center" wrapText="1"/>
    </xf>
    <xf numFmtId="0" fontId="32" fillId="3" borderId="1" xfId="0" applyFont="1" applyFill="1" applyBorder="1" applyAlignment="1">
      <alignment vertical="center" wrapText="1"/>
    </xf>
    <xf numFmtId="0" fontId="2" fillId="4" borderId="0" xfId="0" applyFont="1" applyFill="1" applyAlignment="1">
      <alignment vertical="center"/>
    </xf>
    <xf numFmtId="0" fontId="2" fillId="4" borderId="26" xfId="0" applyFont="1" applyFill="1" applyBorder="1" applyAlignment="1">
      <alignment vertical="center"/>
    </xf>
    <xf numFmtId="0" fontId="2" fillId="4" borderId="61" xfId="0" applyFont="1" applyFill="1" applyBorder="1" applyAlignment="1">
      <alignment vertical="center"/>
    </xf>
    <xf numFmtId="0" fontId="36" fillId="3" borderId="0" xfId="0" applyFont="1" applyFill="1" applyAlignment="1">
      <alignment vertical="center"/>
    </xf>
    <xf numFmtId="0" fontId="14" fillId="3" borderId="67" xfId="0" applyFont="1" applyFill="1" applyBorder="1" applyAlignment="1">
      <alignment vertical="center" wrapText="1"/>
    </xf>
    <xf numFmtId="0" fontId="34" fillId="3" borderId="0" xfId="0" applyFont="1" applyFill="1" applyAlignment="1">
      <alignment horizontal="left" vertical="center" wrapText="1" indent="2"/>
    </xf>
    <xf numFmtId="0" fontId="0" fillId="0" borderId="68" xfId="0" applyBorder="1" applyProtection="1"/>
    <xf numFmtId="0" fontId="2" fillId="11" borderId="69" xfId="0" applyFont="1" applyFill="1" applyBorder="1" applyProtection="1"/>
    <xf numFmtId="0" fontId="0" fillId="0" borderId="70" xfId="0" applyBorder="1" applyProtection="1"/>
    <xf numFmtId="14" fontId="0" fillId="12" borderId="71" xfId="0" applyNumberFormat="1" applyFill="1" applyBorder="1" applyAlignment="1" applyProtection="1">
      <alignment horizontal="left"/>
    </xf>
    <xf numFmtId="0" fontId="0" fillId="7" borderId="66" xfId="0" applyFill="1" applyBorder="1" applyProtection="1"/>
    <xf numFmtId="0" fontId="0" fillId="7" borderId="67" xfId="0" applyFill="1" applyBorder="1" applyProtection="1"/>
    <xf numFmtId="0" fontId="0" fillId="7" borderId="72" xfId="0" applyFill="1" applyBorder="1" applyProtection="1"/>
    <xf numFmtId="0" fontId="0" fillId="0" borderId="37" xfId="0" applyBorder="1" applyProtection="1"/>
    <xf numFmtId="0" fontId="0" fillId="13" borderId="42" xfId="0" applyFill="1" applyBorder="1" applyProtection="1"/>
    <xf numFmtId="0" fontId="0" fillId="0" borderId="43" xfId="0" applyBorder="1" applyProtection="1"/>
    <xf numFmtId="0" fontId="0" fillId="9" borderId="48" xfId="0" applyFill="1" applyBorder="1" applyProtection="1"/>
    <xf numFmtId="0" fontId="4" fillId="0" borderId="0" xfId="0" applyFont="1" applyBorder="1" applyProtection="1"/>
    <xf numFmtId="0" fontId="0" fillId="14" borderId="0" xfId="0" applyFill="1" applyProtection="1"/>
    <xf numFmtId="0" fontId="0" fillId="14" borderId="0" xfId="0" applyFill="1" applyBorder="1" applyProtection="1"/>
    <xf numFmtId="0" fontId="2" fillId="14" borderId="0" xfId="0" applyFont="1" applyFill="1" applyProtection="1"/>
    <xf numFmtId="0" fontId="2" fillId="14" borderId="0" xfId="0" applyFont="1" applyFill="1" applyBorder="1" applyProtection="1"/>
    <xf numFmtId="0" fontId="0" fillId="0" borderId="0" xfId="0" applyFill="1" applyBorder="1" applyProtection="1"/>
    <xf numFmtId="0" fontId="4" fillId="0" borderId="6" xfId="0" applyFont="1" applyBorder="1" applyProtection="1"/>
    <xf numFmtId="0" fontId="4" fillId="0" borderId="7" xfId="0" applyFont="1" applyBorder="1" applyProtection="1"/>
    <xf numFmtId="0" fontId="0" fillId="0" borderId="25" xfId="0" applyBorder="1" applyProtection="1"/>
    <xf numFmtId="14" fontId="0" fillId="12" borderId="73" xfId="0" applyNumberFormat="1" applyFill="1" applyBorder="1" applyAlignment="1" applyProtection="1">
      <alignment horizontal="center"/>
    </xf>
    <xf numFmtId="0" fontId="0" fillId="7" borderId="74" xfId="0" applyFill="1" applyBorder="1" applyProtection="1"/>
    <xf numFmtId="0" fontId="2" fillId="7" borderId="74" xfId="0" applyFont="1" applyFill="1" applyBorder="1" applyProtection="1"/>
    <xf numFmtId="0" fontId="0" fillId="7" borderId="75" xfId="0" applyFill="1" applyBorder="1" applyProtection="1"/>
    <xf numFmtId="14" fontId="0" fillId="12" borderId="76" xfId="0" applyNumberFormat="1" applyFill="1" applyBorder="1" applyAlignment="1" applyProtection="1">
      <alignment horizontal="center"/>
    </xf>
    <xf numFmtId="0" fontId="0" fillId="7" borderId="77" xfId="0" applyFill="1" applyBorder="1" applyProtection="1"/>
    <xf numFmtId="0" fontId="2" fillId="7" borderId="77" xfId="0" applyFont="1" applyFill="1" applyBorder="1" applyProtection="1"/>
    <xf numFmtId="0" fontId="0" fillId="7" borderId="78" xfId="0" applyFill="1" applyBorder="1" applyProtection="1"/>
    <xf numFmtId="14" fontId="0" fillId="12" borderId="79" xfId="0" applyNumberFormat="1" applyFill="1" applyBorder="1" applyAlignment="1" applyProtection="1">
      <alignment horizontal="center"/>
    </xf>
    <xf numFmtId="0" fontId="0" fillId="7" borderId="80" xfId="0" applyFill="1" applyBorder="1" applyProtection="1"/>
    <xf numFmtId="0" fontId="0" fillId="7" borderId="81" xfId="0" applyFill="1" applyBorder="1" applyProtection="1"/>
    <xf numFmtId="0" fontId="0" fillId="13" borderId="0" xfId="0" applyFill="1" applyProtection="1"/>
    <xf numFmtId="0" fontId="4" fillId="0" borderId="0" xfId="0" applyFont="1" applyFill="1" applyProtection="1"/>
    <xf numFmtId="0" fontId="2" fillId="9" borderId="0" xfId="0" applyFont="1" applyFill="1" applyBorder="1" applyAlignment="1" applyProtection="1">
      <alignment horizontal="left" vertical="top" wrapText="1"/>
    </xf>
    <xf numFmtId="0" fontId="1" fillId="9" borderId="0" xfId="1" applyFill="1" applyAlignment="1">
      <alignment vertical="center" wrapText="1"/>
    </xf>
    <xf numFmtId="0" fontId="6" fillId="3" borderId="19" xfId="0" applyNumberFormat="1" applyFont="1" applyFill="1" applyBorder="1" applyAlignment="1" applyProtection="1">
      <alignment horizontal="left" vertical="top" wrapText="1"/>
    </xf>
    <xf numFmtId="0" fontId="6" fillId="3" borderId="0" xfId="0" applyNumberFormat="1" applyFont="1" applyFill="1" applyBorder="1" applyAlignment="1" applyProtection="1">
      <alignment horizontal="left" vertical="top" wrapText="1"/>
    </xf>
    <xf numFmtId="0" fontId="6" fillId="3" borderId="22" xfId="0" applyNumberFormat="1" applyFont="1" applyFill="1" applyBorder="1" applyAlignment="1" applyProtection="1">
      <alignment horizontal="left" vertical="top" wrapText="1"/>
    </xf>
    <xf numFmtId="0" fontId="4" fillId="9" borderId="2" xfId="0" applyFont="1" applyFill="1" applyBorder="1" applyAlignment="1">
      <alignment horizontal="left" vertical="center" wrapText="1"/>
    </xf>
    <xf numFmtId="0" fontId="2" fillId="3" borderId="2"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0" fillId="3" borderId="82" xfId="0" applyFill="1" applyBorder="1" applyAlignment="1" applyProtection="1">
      <alignment vertical="center" wrapText="1"/>
    </xf>
    <xf numFmtId="0" fontId="0" fillId="3" borderId="4" xfId="0" applyFill="1" applyBorder="1" applyAlignment="1" applyProtection="1">
      <alignment vertical="center" wrapText="1"/>
    </xf>
    <xf numFmtId="0" fontId="0" fillId="3" borderId="83" xfId="0" applyFill="1" applyBorder="1" applyAlignment="1" applyProtection="1">
      <alignment vertical="center" wrapText="1"/>
    </xf>
    <xf numFmtId="0" fontId="0" fillId="3" borderId="84" xfId="0" applyFill="1" applyBorder="1" applyAlignment="1" applyProtection="1">
      <alignment vertical="center" wrapText="1"/>
    </xf>
    <xf numFmtId="0" fontId="0" fillId="3" borderId="7" xfId="0" applyFill="1" applyBorder="1" applyAlignment="1" applyProtection="1">
      <alignment vertical="center" wrapText="1"/>
    </xf>
    <xf numFmtId="0" fontId="0" fillId="3" borderId="25" xfId="0" applyFill="1" applyBorder="1" applyAlignment="1" applyProtection="1">
      <alignment vertical="center" wrapText="1"/>
    </xf>
    <xf numFmtId="0" fontId="0" fillId="3" borderId="85" xfId="0" applyFill="1" applyBorder="1" applyAlignment="1" applyProtection="1">
      <alignment vertical="center" wrapText="1"/>
    </xf>
    <xf numFmtId="0" fontId="0" fillId="3" borderId="10" xfId="0" applyFill="1" applyBorder="1" applyAlignment="1" applyProtection="1">
      <alignment vertical="center" wrapText="1"/>
    </xf>
    <xf numFmtId="0" fontId="0" fillId="3" borderId="86" xfId="0" applyFill="1" applyBorder="1" applyAlignment="1" applyProtection="1">
      <alignment vertical="center" wrapText="1"/>
    </xf>
    <xf numFmtId="0" fontId="44" fillId="3" borderId="0" xfId="1" applyFont="1" applyFill="1" applyBorder="1" applyAlignment="1" applyProtection="1">
      <alignment vertical="top" wrapText="1"/>
    </xf>
    <xf numFmtId="0" fontId="0" fillId="3" borderId="0" xfId="0" applyFill="1" applyProtection="1"/>
    <xf numFmtId="0" fontId="0" fillId="3" borderId="0" xfId="0" applyFill="1" applyBorder="1" applyAlignment="1" applyProtection="1">
      <alignment vertical="center" wrapText="1"/>
    </xf>
    <xf numFmtId="0" fontId="1" fillId="3" borderId="0" xfId="1" applyFill="1" applyBorder="1" applyAlignment="1" applyProtection="1">
      <alignment vertical="center" wrapText="1"/>
    </xf>
    <xf numFmtId="0" fontId="4" fillId="7" borderId="82" xfId="0" applyFont="1" applyFill="1" applyBorder="1" applyAlignment="1" applyProtection="1">
      <alignment horizontal="left" vertical="center"/>
    </xf>
    <xf numFmtId="0" fontId="4" fillId="7" borderId="4" xfId="0" applyFont="1" applyFill="1" applyBorder="1" applyAlignment="1" applyProtection="1">
      <alignment horizontal="left" vertical="center"/>
    </xf>
    <xf numFmtId="0" fontId="4" fillId="7" borderId="5" xfId="0" applyFont="1" applyFill="1" applyBorder="1" applyAlignment="1" applyProtection="1">
      <alignment horizontal="left" vertical="center"/>
    </xf>
    <xf numFmtId="0" fontId="4" fillId="7" borderId="84" xfId="0" applyFont="1" applyFill="1" applyBorder="1" applyAlignment="1" applyProtection="1">
      <alignment horizontal="left" vertical="center"/>
    </xf>
    <xf numFmtId="0" fontId="4" fillId="7" borderId="7" xfId="0" applyFont="1" applyFill="1" applyBorder="1" applyAlignment="1" applyProtection="1">
      <alignment horizontal="left" vertical="center"/>
    </xf>
    <xf numFmtId="0" fontId="4" fillId="7" borderId="8" xfId="0" applyFont="1" applyFill="1" applyBorder="1" applyAlignment="1" applyProtection="1">
      <alignment horizontal="left" vertical="center"/>
    </xf>
    <xf numFmtId="0" fontId="4" fillId="7" borderId="85" xfId="0" applyFont="1" applyFill="1" applyBorder="1" applyAlignment="1" applyProtection="1">
      <alignment horizontal="left" vertical="center"/>
    </xf>
    <xf numFmtId="0" fontId="4" fillId="7" borderId="10" xfId="0" applyFont="1" applyFill="1" applyBorder="1" applyAlignment="1" applyProtection="1">
      <alignment horizontal="left" vertical="center"/>
    </xf>
    <xf numFmtId="0" fontId="4" fillId="7" borderId="11" xfId="0" applyFont="1" applyFill="1" applyBorder="1" applyAlignment="1" applyProtection="1">
      <alignment horizontal="left" vertical="center"/>
    </xf>
    <xf numFmtId="0" fontId="4" fillId="20" borderId="104" xfId="0" applyFont="1" applyFill="1" applyBorder="1" applyAlignment="1" applyProtection="1">
      <alignment vertical="top" wrapText="1"/>
    </xf>
    <xf numFmtId="0" fontId="4" fillId="20" borderId="105" xfId="0" applyFont="1" applyFill="1" applyBorder="1" applyAlignment="1" applyProtection="1">
      <alignment vertical="top" wrapText="1"/>
    </xf>
    <xf numFmtId="0" fontId="4" fillId="20" borderId="106" xfId="0" applyFont="1" applyFill="1" applyBorder="1" applyAlignment="1" applyProtection="1">
      <alignment vertical="top" wrapText="1"/>
    </xf>
    <xf numFmtId="0" fontId="4" fillId="20" borderId="109" xfId="0" applyFont="1" applyFill="1" applyBorder="1" applyAlignment="1" applyProtection="1">
      <alignment vertical="top" wrapText="1"/>
    </xf>
    <xf numFmtId="0" fontId="4" fillId="20" borderId="110" xfId="0" applyFont="1" applyFill="1" applyBorder="1" applyAlignment="1" applyProtection="1">
      <alignment vertical="top" wrapText="1"/>
    </xf>
    <xf numFmtId="0" fontId="4" fillId="20" borderId="111" xfId="0" applyFont="1" applyFill="1" applyBorder="1" applyAlignment="1" applyProtection="1">
      <alignment vertical="top" wrapText="1"/>
    </xf>
    <xf numFmtId="49" fontId="17" fillId="32" borderId="105" xfId="5" applyNumberFormat="1" applyFont="1" applyFill="1" applyBorder="1" applyAlignment="1" applyProtection="1">
      <alignment vertical="center" wrapText="1"/>
    </xf>
    <xf numFmtId="49" fontId="2" fillId="32" borderId="105" xfId="5" applyNumberFormat="1" applyFill="1" applyBorder="1" applyAlignment="1" applyProtection="1">
      <alignment vertical="center" wrapText="1"/>
    </xf>
    <xf numFmtId="0" fontId="1" fillId="9" borderId="6" xfId="1" applyFill="1" applyBorder="1" applyAlignment="1" applyProtection="1">
      <alignment horizontal="center" vertical="center"/>
      <protection locked="0"/>
    </xf>
    <xf numFmtId="0" fontId="1" fillId="9" borderId="7" xfId="1" applyFill="1" applyBorder="1" applyAlignment="1" applyProtection="1">
      <alignment horizontal="center" vertical="center"/>
      <protection locked="0"/>
    </xf>
    <xf numFmtId="0" fontId="1" fillId="9" borderId="25" xfId="1" applyFill="1" applyBorder="1" applyAlignment="1" applyProtection="1">
      <alignment horizontal="center" vertical="center"/>
      <protection locked="0"/>
    </xf>
    <xf numFmtId="0" fontId="2" fillId="9" borderId="0" xfId="0" applyFont="1" applyFill="1" applyAlignment="1" applyProtection="1">
      <alignment vertical="top" wrapText="1"/>
    </xf>
    <xf numFmtId="0" fontId="41" fillId="3" borderId="1" xfId="0" applyNumberFormat="1" applyFont="1" applyFill="1" applyBorder="1" applyAlignment="1" applyProtection="1">
      <alignment horizontal="justify" vertical="top" wrapText="1"/>
    </xf>
    <xf numFmtId="0" fontId="39" fillId="3" borderId="0" xfId="0" applyFont="1" applyFill="1" applyAlignment="1" applyProtection="1">
      <alignment horizontal="left" vertical="top" wrapText="1"/>
    </xf>
    <xf numFmtId="0" fontId="41" fillId="3" borderId="0" xfId="0" applyNumberFormat="1" applyFont="1" applyFill="1" applyAlignment="1" applyProtection="1">
      <alignment horizontal="justify" vertical="top" wrapText="1"/>
    </xf>
    <xf numFmtId="0" fontId="46" fillId="3" borderId="0" xfId="0" applyNumberFormat="1" applyFont="1" applyFill="1" applyAlignment="1" applyProtection="1">
      <alignment horizontal="justify" vertical="top" wrapText="1"/>
    </xf>
    <xf numFmtId="0" fontId="41" fillId="3" borderId="0" xfId="0" applyNumberFormat="1" applyFont="1" applyFill="1" applyAlignment="1" applyProtection="1">
      <alignment horizontal="left" vertical="top" wrapText="1"/>
    </xf>
    <xf numFmtId="0" fontId="4" fillId="10" borderId="66" xfId="0" applyNumberFormat="1" applyFont="1" applyFill="1" applyBorder="1" applyAlignment="1" applyProtection="1">
      <alignment horizontal="left" vertical="center" wrapText="1" indent="1"/>
    </xf>
    <xf numFmtId="0" fontId="4" fillId="10" borderId="67" xfId="0" applyNumberFormat="1" applyFont="1" applyFill="1" applyBorder="1" applyAlignment="1" applyProtection="1">
      <alignment horizontal="left" vertical="center" wrapText="1" indent="1"/>
    </xf>
    <xf numFmtId="0" fontId="4" fillId="10" borderId="72" xfId="0" applyNumberFormat="1" applyFont="1" applyFill="1" applyBorder="1" applyAlignment="1" applyProtection="1">
      <alignment horizontal="left" vertical="center" wrapText="1" indent="1"/>
    </xf>
    <xf numFmtId="0" fontId="0" fillId="15" borderId="6" xfId="0" applyFill="1" applyBorder="1" applyAlignment="1" applyProtection="1">
      <alignment vertical="top" wrapText="1"/>
    </xf>
    <xf numFmtId="0" fontId="0" fillId="15" borderId="25" xfId="0" applyFill="1" applyBorder="1" applyAlignment="1" applyProtection="1">
      <alignment vertical="top" wrapText="1"/>
    </xf>
    <xf numFmtId="0" fontId="27" fillId="3" borderId="0" xfId="0" applyFont="1" applyFill="1" applyBorder="1" applyAlignment="1" applyProtection="1">
      <alignment horizontal="justify" vertical="top" wrapText="1"/>
    </xf>
    <xf numFmtId="0" fontId="0" fillId="16" borderId="6" xfId="0" applyFill="1" applyBorder="1" applyAlignment="1" applyProtection="1">
      <alignment vertical="top" wrapText="1"/>
    </xf>
    <xf numFmtId="0" fontId="0" fillId="16" borderId="25" xfId="0" applyFill="1" applyBorder="1" applyAlignment="1" applyProtection="1">
      <alignment vertical="top" wrapText="1"/>
    </xf>
    <xf numFmtId="0" fontId="27" fillId="3" borderId="77" xfId="0" applyFont="1" applyFill="1" applyBorder="1" applyAlignment="1" applyProtection="1">
      <alignment horizontal="justify" vertical="top" wrapText="1"/>
    </xf>
    <xf numFmtId="0" fontId="27" fillId="3" borderId="0" xfId="0" applyFont="1" applyFill="1" applyAlignment="1" applyProtection="1">
      <alignment horizontal="justify" vertical="top" wrapText="1"/>
    </xf>
    <xf numFmtId="0" fontId="0" fillId="9" borderId="6" xfId="0" applyFill="1" applyBorder="1" applyAlignment="1" applyProtection="1">
      <alignment vertical="top" wrapText="1"/>
    </xf>
    <xf numFmtId="0" fontId="0" fillId="9" borderId="25" xfId="0" applyFill="1" applyBorder="1" applyAlignment="1" applyProtection="1">
      <alignment vertical="top" wrapText="1"/>
    </xf>
    <xf numFmtId="0" fontId="0" fillId="6" borderId="6" xfId="0" applyFill="1" applyBorder="1" applyAlignment="1" applyProtection="1">
      <alignment vertical="top" wrapText="1"/>
      <protection locked="0"/>
    </xf>
    <xf numFmtId="0" fontId="0" fillId="6" borderId="25" xfId="0" applyFill="1" applyBorder="1" applyAlignment="1" applyProtection="1">
      <alignment vertical="top" wrapText="1"/>
      <protection locked="0"/>
    </xf>
    <xf numFmtId="0" fontId="26" fillId="3" borderId="0" xfId="0" applyFont="1" applyFill="1" applyBorder="1" applyAlignment="1" applyProtection="1">
      <alignment horizontal="justify" vertical="top" wrapText="1"/>
    </xf>
    <xf numFmtId="165" fontId="0" fillId="17" borderId="6" xfId="0" applyNumberFormat="1" applyFill="1" applyBorder="1" applyAlignment="1" applyProtection="1">
      <alignment vertical="top" wrapText="1"/>
      <protection locked="0"/>
    </xf>
    <xf numFmtId="165" fontId="0" fillId="17" borderId="25" xfId="0" applyNumberFormat="1" applyFill="1" applyBorder="1" applyAlignment="1" applyProtection="1">
      <alignment vertical="top" wrapText="1"/>
      <protection locked="0"/>
    </xf>
    <xf numFmtId="165" fontId="0" fillId="7" borderId="6" xfId="0" applyNumberFormat="1" applyFill="1" applyBorder="1" applyAlignment="1" applyProtection="1">
      <alignment vertical="top" wrapText="1"/>
    </xf>
    <xf numFmtId="165" fontId="0" fillId="7" borderId="25" xfId="0" applyNumberFormat="1" applyFill="1" applyBorder="1" applyAlignment="1" applyProtection="1">
      <alignment vertical="top" wrapText="1"/>
    </xf>
    <xf numFmtId="0" fontId="37" fillId="3" borderId="0" xfId="0" applyFont="1" applyFill="1" applyAlignment="1" applyProtection="1">
      <alignment horizontal="justify" vertical="top" wrapText="1"/>
    </xf>
    <xf numFmtId="0" fontId="4" fillId="3" borderId="0" xfId="0" applyFont="1" applyFill="1" applyAlignment="1" applyProtection="1">
      <alignment vertical="top" wrapText="1"/>
    </xf>
    <xf numFmtId="0" fontId="40" fillId="3" borderId="65" xfId="0" applyFont="1" applyFill="1" applyBorder="1" applyAlignment="1" applyProtection="1">
      <alignment vertical="top" wrapText="1"/>
    </xf>
    <xf numFmtId="0" fontId="1" fillId="9" borderId="0" xfId="1" applyFill="1" applyAlignment="1" applyProtection="1">
      <alignment vertical="top" wrapText="1"/>
      <protection locked="0"/>
    </xf>
    <xf numFmtId="0" fontId="15" fillId="3" borderId="0" xfId="0" applyNumberFormat="1" applyFont="1" applyFill="1" applyAlignment="1" applyProtection="1">
      <alignment horizontal="left" vertical="top" wrapText="1"/>
    </xf>
    <xf numFmtId="0" fontId="26" fillId="3" borderId="0" xfId="0" applyFont="1" applyFill="1" applyAlignment="1" applyProtection="1">
      <alignment vertical="top" wrapText="1"/>
    </xf>
    <xf numFmtId="0" fontId="38" fillId="3" borderId="0" xfId="0" applyFont="1" applyFill="1" applyAlignment="1" applyProtection="1">
      <alignment horizontal="left" vertical="top" wrapText="1"/>
    </xf>
    <xf numFmtId="0" fontId="37" fillId="3" borderId="0" xfId="1" applyFont="1" applyFill="1" applyAlignment="1" applyProtection="1"/>
    <xf numFmtId="0" fontId="1" fillId="3" borderId="0" xfId="1" applyFill="1" applyAlignment="1" applyProtection="1"/>
    <xf numFmtId="0" fontId="2" fillId="9" borderId="0" xfId="0" applyFont="1" applyFill="1" applyAlignment="1" applyProtection="1">
      <alignment vertical="top" wrapText="1"/>
      <protection locked="0"/>
    </xf>
    <xf numFmtId="0" fontId="25" fillId="3" borderId="0" xfId="1" applyFont="1" applyFill="1" applyAlignment="1" applyProtection="1">
      <alignment horizontal="left" vertical="top" wrapText="1"/>
    </xf>
    <xf numFmtId="0" fontId="4" fillId="9" borderId="104" xfId="0" applyFont="1" applyFill="1" applyBorder="1" applyAlignment="1" applyProtection="1">
      <alignment horizontal="left" vertical="top" wrapText="1"/>
    </xf>
    <xf numFmtId="0" fontId="4" fillId="9" borderId="105" xfId="0" applyFont="1" applyFill="1" applyBorder="1" applyAlignment="1" applyProtection="1">
      <alignment horizontal="left" vertical="top" wrapText="1"/>
    </xf>
    <xf numFmtId="0" fontId="4" fillId="9" borderId="106" xfId="0" applyFont="1" applyFill="1" applyBorder="1" applyAlignment="1" applyProtection="1">
      <alignment horizontal="left" vertical="top" wrapText="1"/>
    </xf>
    <xf numFmtId="0" fontId="4" fillId="9" borderId="107" xfId="0" applyFont="1" applyFill="1" applyBorder="1" applyAlignment="1" applyProtection="1">
      <alignment horizontal="left" vertical="top" wrapText="1"/>
    </xf>
    <xf numFmtId="0" fontId="4" fillId="9" borderId="0" xfId="0" applyFont="1" applyFill="1" applyBorder="1" applyAlignment="1" applyProtection="1">
      <alignment horizontal="left" vertical="top" wrapText="1"/>
    </xf>
    <xf numFmtId="0" fontId="4" fillId="9" borderId="108" xfId="0" applyFont="1" applyFill="1" applyBorder="1" applyAlignment="1" applyProtection="1">
      <alignment horizontal="left" vertical="top" wrapText="1"/>
    </xf>
    <xf numFmtId="0" fontId="4" fillId="9" borderId="109" xfId="0" applyFont="1" applyFill="1" applyBorder="1" applyAlignment="1" applyProtection="1">
      <alignment horizontal="left" vertical="top" wrapText="1"/>
    </xf>
    <xf numFmtId="0" fontId="4" fillId="9" borderId="110" xfId="0" applyFont="1" applyFill="1" applyBorder="1" applyAlignment="1" applyProtection="1">
      <alignment horizontal="left" vertical="top" wrapText="1"/>
    </xf>
    <xf numFmtId="0" fontId="4" fillId="9" borderId="111" xfId="0" applyFont="1" applyFill="1" applyBorder="1" applyAlignment="1" applyProtection="1">
      <alignment horizontal="left" vertical="top" wrapText="1"/>
    </xf>
    <xf numFmtId="0" fontId="26" fillId="3" borderId="0" xfId="0" applyFont="1" applyFill="1" applyAlignment="1" applyProtection="1">
      <alignment horizontal="justify" vertical="top" wrapText="1"/>
    </xf>
    <xf numFmtId="0" fontId="45" fillId="4" borderId="0" xfId="0" applyNumberFormat="1" applyFont="1" applyFill="1" applyAlignment="1" applyProtection="1">
      <alignment horizontal="left" vertical="center" wrapText="1"/>
    </xf>
    <xf numFmtId="0" fontId="34" fillId="3" borderId="0" xfId="0" applyFont="1" applyFill="1" applyAlignment="1" applyProtection="1">
      <alignment horizontal="left" vertical="top" wrapText="1" indent="2"/>
    </xf>
    <xf numFmtId="0" fontId="44" fillId="3" borderId="0" xfId="1" applyFont="1" applyFill="1" applyAlignment="1" applyProtection="1">
      <alignment horizontal="justify" vertical="top" wrapText="1"/>
    </xf>
    <xf numFmtId="0" fontId="15" fillId="3" borderId="0" xfId="0" applyFont="1" applyFill="1" applyAlignment="1" applyProtection="1">
      <alignment horizontal="justify" vertical="top" wrapText="1"/>
    </xf>
    <xf numFmtId="0" fontId="48" fillId="3" borderId="0" xfId="0" applyFont="1" applyFill="1" applyAlignment="1" applyProtection="1">
      <alignment horizontal="left" vertical="top" wrapText="1"/>
    </xf>
    <xf numFmtId="0" fontId="30" fillId="3" borderId="0" xfId="0" applyNumberFormat="1" applyFont="1" applyFill="1" applyBorder="1" applyAlignment="1" applyProtection="1">
      <alignment vertical="top" wrapText="1"/>
    </xf>
    <xf numFmtId="0" fontId="2" fillId="3" borderId="0" xfId="0" applyNumberFormat="1" applyFont="1" applyFill="1" applyBorder="1" applyAlignment="1" applyProtection="1">
      <alignment vertical="top" wrapText="1"/>
    </xf>
    <xf numFmtId="0" fontId="1" fillId="18" borderId="33" xfId="1" applyFill="1" applyBorder="1" applyAlignment="1" applyProtection="1">
      <alignment horizontal="center" vertical="top" wrapText="1"/>
    </xf>
    <xf numFmtId="0" fontId="1" fillId="18" borderId="88" xfId="1" applyFill="1" applyBorder="1" applyAlignment="1" applyProtection="1">
      <alignment horizontal="center" vertical="top" wrapText="1"/>
    </xf>
    <xf numFmtId="0" fontId="1" fillId="9" borderId="22" xfId="1" applyFill="1" applyBorder="1" applyAlignment="1" applyProtection="1">
      <alignment horizontal="center" vertical="top" wrapText="1"/>
    </xf>
    <xf numFmtId="0" fontId="1" fillId="9" borderId="41" xfId="1" applyFill="1" applyBorder="1" applyAlignment="1" applyProtection="1">
      <alignment horizontal="center" vertical="top" wrapText="1"/>
    </xf>
    <xf numFmtId="0" fontId="1" fillId="9" borderId="39" xfId="1" applyFill="1" applyBorder="1" applyAlignment="1" applyProtection="1">
      <alignment horizontal="center" vertical="top" wrapText="1"/>
    </xf>
    <xf numFmtId="0" fontId="1" fillId="18" borderId="89" xfId="1" applyFill="1" applyBorder="1" applyAlignment="1" applyProtection="1">
      <alignment horizontal="center" vertical="top" wrapText="1"/>
    </xf>
    <xf numFmtId="0" fontId="1" fillId="18" borderId="90" xfId="1" applyFill="1" applyBorder="1" applyAlignment="1" applyProtection="1">
      <alignment horizontal="center" vertical="top" wrapText="1"/>
    </xf>
    <xf numFmtId="0" fontId="4" fillId="9" borderId="12" xfId="0" applyFont="1" applyFill="1" applyBorder="1" applyAlignment="1" applyProtection="1">
      <alignment horizontal="center" vertical="top" wrapText="1"/>
    </xf>
    <xf numFmtId="0" fontId="4" fillId="9" borderId="13" xfId="0" applyFont="1" applyFill="1" applyBorder="1" applyAlignment="1" applyProtection="1">
      <alignment horizontal="center" vertical="top" wrapText="1"/>
    </xf>
    <xf numFmtId="0" fontId="4" fillId="9" borderId="14" xfId="0" applyFont="1" applyFill="1" applyBorder="1" applyAlignment="1" applyProtection="1">
      <alignment horizontal="center" vertical="top" wrapText="1"/>
    </xf>
    <xf numFmtId="0" fontId="4" fillId="9" borderId="15" xfId="0" applyFont="1" applyFill="1" applyBorder="1" applyAlignment="1" applyProtection="1">
      <alignment horizontal="center" vertical="top" wrapText="1"/>
    </xf>
    <xf numFmtId="0" fontId="4" fillId="9" borderId="20" xfId="0" applyFont="1" applyFill="1" applyBorder="1" applyAlignment="1" applyProtection="1">
      <alignment horizontal="center" vertical="top" wrapText="1"/>
    </xf>
    <xf numFmtId="0" fontId="4" fillId="9" borderId="21" xfId="0" applyFont="1" applyFill="1" applyBorder="1" applyAlignment="1" applyProtection="1">
      <alignment horizontal="center" vertical="top" wrapText="1"/>
    </xf>
    <xf numFmtId="0" fontId="4" fillId="9" borderId="67" xfId="0" applyFont="1" applyFill="1" applyBorder="1" applyAlignment="1" applyProtection="1">
      <alignment horizontal="center"/>
    </xf>
    <xf numFmtId="0" fontId="4" fillId="9" borderId="72" xfId="0" applyFont="1" applyFill="1" applyBorder="1" applyAlignment="1" applyProtection="1">
      <alignment horizontal="center"/>
    </xf>
    <xf numFmtId="0" fontId="1" fillId="9" borderId="66" xfId="1" applyFill="1" applyBorder="1" applyAlignment="1" applyProtection="1">
      <alignment horizontal="center"/>
    </xf>
    <xf numFmtId="0" fontId="1" fillId="9" borderId="72" xfId="1" applyFill="1" applyBorder="1" applyAlignment="1" applyProtection="1">
      <alignment horizontal="center"/>
    </xf>
    <xf numFmtId="0" fontId="4" fillId="18" borderId="66" xfId="0" applyFont="1" applyFill="1" applyBorder="1" applyAlignment="1" applyProtection="1">
      <alignment horizontal="center"/>
    </xf>
    <xf numFmtId="0" fontId="4" fillId="18" borderId="72" xfId="0" applyFont="1" applyFill="1" applyBorder="1" applyAlignment="1" applyProtection="1">
      <alignment horizontal="center"/>
    </xf>
    <xf numFmtId="0" fontId="1" fillId="9" borderId="6" xfId="1" applyFill="1" applyBorder="1" applyAlignment="1" applyProtection="1">
      <alignment horizontal="center" vertical="center"/>
    </xf>
    <xf numFmtId="0" fontId="1" fillId="9" borderId="7" xfId="1" applyFill="1" applyBorder="1" applyAlignment="1" applyProtection="1">
      <alignment horizontal="center" vertical="center"/>
    </xf>
    <xf numFmtId="0" fontId="1" fillId="9" borderId="25" xfId="1" applyFill="1" applyBorder="1" applyAlignment="1" applyProtection="1">
      <alignment horizontal="center" vertical="center"/>
    </xf>
    <xf numFmtId="49" fontId="2" fillId="17" borderId="50" xfId="0" applyNumberFormat="1" applyFont="1" applyFill="1" applyBorder="1" applyAlignment="1" applyProtection="1">
      <alignment horizontal="left" vertical="top" wrapText="1"/>
      <protection locked="0"/>
    </xf>
    <xf numFmtId="49" fontId="2" fillId="17" borderId="22" xfId="0" applyNumberFormat="1" applyFont="1" applyFill="1" applyBorder="1" applyAlignment="1" applyProtection="1">
      <alignment horizontal="left" vertical="top" wrapText="1"/>
      <protection locked="0"/>
    </xf>
    <xf numFmtId="49" fontId="2" fillId="17" borderId="49" xfId="0" applyNumberFormat="1" applyFont="1" applyFill="1" applyBorder="1" applyAlignment="1" applyProtection="1">
      <alignment horizontal="left" vertical="top" wrapText="1"/>
      <protection locked="0"/>
    </xf>
    <xf numFmtId="0" fontId="2" fillId="3" borderId="19" xfId="0" applyFont="1" applyFill="1" applyBorder="1" applyAlignment="1" applyProtection="1">
      <alignment horizontal="left"/>
    </xf>
    <xf numFmtId="0" fontId="2" fillId="3" borderId="18" xfId="0" applyFont="1" applyFill="1" applyBorder="1" applyAlignment="1" applyProtection="1">
      <alignment horizontal="left"/>
    </xf>
    <xf numFmtId="0" fontId="2" fillId="3" borderId="22" xfId="0" applyFont="1" applyFill="1" applyBorder="1" applyAlignment="1" applyProtection="1">
      <alignment horizontal="left"/>
    </xf>
    <xf numFmtId="0" fontId="2" fillId="3" borderId="49" xfId="0" applyFont="1" applyFill="1" applyBorder="1" applyAlignment="1" applyProtection="1">
      <alignment horizontal="left"/>
    </xf>
    <xf numFmtId="49" fontId="2" fillId="17" borderId="91" xfId="0" applyNumberFormat="1" applyFont="1" applyFill="1" applyBorder="1" applyAlignment="1" applyProtection="1">
      <alignment horizontal="left" vertical="top" wrapText="1"/>
      <protection locked="0"/>
    </xf>
    <xf numFmtId="49" fontId="2" fillId="17" borderId="92" xfId="0" applyNumberFormat="1" applyFont="1" applyFill="1" applyBorder="1" applyAlignment="1" applyProtection="1">
      <alignment horizontal="left" vertical="top" wrapText="1"/>
      <protection locked="0"/>
    </xf>
    <xf numFmtId="49" fontId="2" fillId="17" borderId="90" xfId="0" applyNumberFormat="1" applyFont="1" applyFill="1" applyBorder="1" applyAlignment="1" applyProtection="1">
      <alignment horizontal="left" vertical="top" wrapText="1"/>
      <protection locked="0"/>
    </xf>
    <xf numFmtId="0" fontId="12" fillId="5" borderId="0" xfId="0" applyFont="1" applyFill="1" applyBorder="1" applyAlignment="1" applyProtection="1">
      <alignment horizontal="left" vertical="center"/>
    </xf>
    <xf numFmtId="0" fontId="8" fillId="3" borderId="14" xfId="0" applyFont="1" applyFill="1" applyBorder="1" applyAlignment="1" applyProtection="1">
      <alignment horizontal="center"/>
    </xf>
    <xf numFmtId="0" fontId="4" fillId="3" borderId="0" xfId="0" applyFont="1" applyFill="1" applyBorder="1" applyAlignment="1" applyProtection="1">
      <alignment horizontal="left" vertical="top" wrapText="1"/>
    </xf>
    <xf numFmtId="0" fontId="6" fillId="3" borderId="0" xfId="0" applyFont="1" applyFill="1" applyBorder="1" applyAlignment="1" applyProtection="1">
      <alignment horizontal="left" vertical="center" wrapText="1"/>
    </xf>
    <xf numFmtId="49" fontId="2" fillId="17" borderId="93" xfId="0" applyNumberFormat="1" applyFont="1" applyFill="1" applyBorder="1" applyAlignment="1" applyProtection="1">
      <alignment horizontal="left" vertical="top" wrapText="1"/>
      <protection locked="0"/>
    </xf>
    <xf numFmtId="49" fontId="2" fillId="17" borderId="94" xfId="0" applyNumberFormat="1" applyFont="1" applyFill="1" applyBorder="1" applyAlignment="1" applyProtection="1">
      <alignment horizontal="left" vertical="top" wrapText="1"/>
      <protection locked="0"/>
    </xf>
    <xf numFmtId="49" fontId="2" fillId="17" borderId="95" xfId="0" applyNumberFormat="1" applyFont="1" applyFill="1" applyBorder="1" applyAlignment="1" applyProtection="1">
      <alignment horizontal="left" vertical="top" wrapText="1"/>
      <protection locked="0"/>
    </xf>
    <xf numFmtId="0" fontId="2" fillId="3" borderId="22" xfId="0" applyFont="1" applyFill="1" applyBorder="1" applyAlignment="1" applyProtection="1">
      <alignment horizontal="left" wrapText="1"/>
    </xf>
    <xf numFmtId="0" fontId="2" fillId="3" borderId="49" xfId="0" applyFont="1" applyFill="1" applyBorder="1" applyAlignment="1" applyProtection="1">
      <alignment horizontal="left" wrapText="1"/>
    </xf>
    <xf numFmtId="49" fontId="2" fillId="6" borderId="91" xfId="0" applyNumberFormat="1" applyFont="1" applyFill="1" applyBorder="1" applyAlignment="1" applyProtection="1">
      <alignment horizontal="left" vertical="top" wrapText="1"/>
      <protection locked="0"/>
    </xf>
    <xf numFmtId="49" fontId="2" fillId="6" borderId="92" xfId="0" applyNumberFormat="1" applyFont="1" applyFill="1" applyBorder="1" applyAlignment="1" applyProtection="1">
      <alignment horizontal="left" vertical="top" wrapText="1"/>
      <protection locked="0"/>
    </xf>
    <xf numFmtId="49" fontId="2" fillId="6" borderId="90" xfId="0" applyNumberFormat="1" applyFont="1" applyFill="1" applyBorder="1" applyAlignment="1" applyProtection="1">
      <alignment horizontal="left" vertical="top" wrapText="1"/>
      <protection locked="0"/>
    </xf>
    <xf numFmtId="49" fontId="2" fillId="20" borderId="6" xfId="0" applyNumberFormat="1" applyFont="1" applyFill="1" applyBorder="1" applyAlignment="1" applyProtection="1">
      <alignment horizontal="left" vertical="top"/>
      <protection locked="0"/>
    </xf>
    <xf numFmtId="49" fontId="2" fillId="20" borderId="7" xfId="0" applyNumberFormat="1" applyFont="1" applyFill="1" applyBorder="1" applyAlignment="1" applyProtection="1">
      <alignment horizontal="left" vertical="top"/>
      <protection locked="0"/>
    </xf>
    <xf numFmtId="49" fontId="2" fillId="20" borderId="25" xfId="0" applyNumberFormat="1" applyFont="1" applyFill="1" applyBorder="1" applyAlignment="1" applyProtection="1">
      <alignment horizontal="left" vertical="top"/>
      <protection locked="0"/>
    </xf>
    <xf numFmtId="0" fontId="5" fillId="9" borderId="78" xfId="0" applyFont="1" applyFill="1" applyBorder="1" applyAlignment="1" applyProtection="1">
      <alignment horizontal="left" vertical="top" wrapText="1"/>
    </xf>
    <xf numFmtId="0" fontId="5" fillId="6" borderId="6" xfId="0" applyFont="1" applyFill="1" applyBorder="1" applyAlignment="1" applyProtection="1">
      <alignment horizontal="left" vertical="top" wrapText="1"/>
      <protection locked="0"/>
    </xf>
    <xf numFmtId="0" fontId="5" fillId="6" borderId="7" xfId="0" applyFont="1" applyFill="1" applyBorder="1" applyAlignment="1" applyProtection="1">
      <alignment horizontal="left" vertical="top" wrapText="1"/>
      <protection locked="0"/>
    </xf>
    <xf numFmtId="0" fontId="5" fillId="6" borderId="25" xfId="0" applyFont="1" applyFill="1" applyBorder="1" applyAlignment="1" applyProtection="1">
      <alignment horizontal="left" vertical="top" wrapText="1"/>
      <protection locked="0"/>
    </xf>
    <xf numFmtId="49" fontId="2" fillId="6" borderId="93" xfId="0" applyNumberFormat="1" applyFont="1" applyFill="1" applyBorder="1" applyAlignment="1" applyProtection="1">
      <alignment horizontal="left" vertical="top" wrapText="1"/>
      <protection locked="0"/>
    </xf>
    <xf numFmtId="49" fontId="2" fillId="6" borderId="94" xfId="0" applyNumberFormat="1" applyFont="1" applyFill="1" applyBorder="1" applyAlignment="1" applyProtection="1">
      <alignment horizontal="left" vertical="top" wrapText="1"/>
      <protection locked="0"/>
    </xf>
    <xf numFmtId="49" fontId="2" fillId="6" borderId="95" xfId="0" applyNumberFormat="1" applyFont="1" applyFill="1" applyBorder="1" applyAlignment="1" applyProtection="1">
      <alignment horizontal="left" vertical="top" wrapText="1"/>
      <protection locked="0"/>
    </xf>
    <xf numFmtId="49" fontId="2" fillId="6" borderId="50" xfId="0" applyNumberFormat="1" applyFont="1" applyFill="1" applyBorder="1" applyAlignment="1" applyProtection="1">
      <alignment horizontal="left" vertical="top" wrapText="1"/>
      <protection locked="0"/>
    </xf>
    <xf numFmtId="49" fontId="2" fillId="6" borderId="22" xfId="0" applyNumberFormat="1" applyFont="1" applyFill="1" applyBorder="1" applyAlignment="1" applyProtection="1">
      <alignment horizontal="left" vertical="top" wrapText="1"/>
      <protection locked="0"/>
    </xf>
    <xf numFmtId="49" fontId="2" fillId="6" borderId="49" xfId="0" applyNumberFormat="1" applyFont="1" applyFill="1" applyBorder="1" applyAlignment="1" applyProtection="1">
      <alignment horizontal="left" vertical="top" wrapText="1"/>
      <protection locked="0"/>
    </xf>
    <xf numFmtId="0" fontId="14" fillId="3" borderId="0" xfId="0" applyFont="1" applyFill="1" applyBorder="1" applyAlignment="1" applyProtection="1">
      <alignment horizontal="left" vertical="center" wrapText="1"/>
    </xf>
    <xf numFmtId="0" fontId="2" fillId="3" borderId="22" xfId="0" applyFont="1" applyFill="1" applyBorder="1" applyAlignment="1" applyProtection="1">
      <alignment horizontal="left" vertical="top" wrapText="1"/>
    </xf>
    <xf numFmtId="0" fontId="2" fillId="3" borderId="49" xfId="0" applyFont="1" applyFill="1" applyBorder="1" applyAlignment="1" applyProtection="1">
      <alignment horizontal="left" vertical="top" wrapText="1"/>
    </xf>
    <xf numFmtId="0" fontId="8" fillId="3" borderId="0" xfId="0" applyFont="1" applyFill="1" applyBorder="1" applyAlignment="1" applyProtection="1">
      <alignment horizontal="left" vertical="center" wrapText="1"/>
    </xf>
    <xf numFmtId="0" fontId="6" fillId="3" borderId="0" xfId="0" applyFont="1" applyFill="1" applyBorder="1" applyAlignment="1" applyProtection="1">
      <alignment horizontal="left" vertical="top" wrapText="1"/>
    </xf>
    <xf numFmtId="0" fontId="1" fillId="9" borderId="96" xfId="1" applyFill="1" applyBorder="1" applyAlignment="1" applyProtection="1">
      <alignment horizontal="center" vertical="top" wrapText="1"/>
    </xf>
    <xf numFmtId="0" fontId="1" fillId="9" borderId="97" xfId="1" applyFill="1" applyBorder="1" applyAlignment="1" applyProtection="1">
      <alignment horizontal="center" vertical="top" wrapText="1"/>
    </xf>
    <xf numFmtId="0" fontId="1" fillId="18" borderId="97" xfId="1" applyFill="1" applyBorder="1" applyAlignment="1" applyProtection="1">
      <alignment horizontal="center" vertical="top" wrapText="1"/>
    </xf>
    <xf numFmtId="0" fontId="1" fillId="18" borderId="92" xfId="1" applyFill="1" applyBorder="1" applyAlignment="1" applyProtection="1">
      <alignment horizontal="center" vertical="top" wrapText="1"/>
    </xf>
    <xf numFmtId="0" fontId="30" fillId="3" borderId="0" xfId="0" applyFont="1" applyFill="1" applyBorder="1" applyAlignment="1" applyProtection="1">
      <alignment horizontal="left" vertical="center" wrapText="1"/>
    </xf>
    <xf numFmtId="0" fontId="49" fillId="3" borderId="0" xfId="0" applyFont="1" applyFill="1" applyBorder="1" applyAlignment="1" applyProtection="1">
      <alignment horizontal="left" vertical="top" wrapText="1"/>
    </xf>
    <xf numFmtId="0" fontId="4" fillId="9" borderId="12" xfId="0" applyFont="1" applyFill="1" applyBorder="1" applyAlignment="1" applyProtection="1">
      <alignment horizontal="center" vertical="center" wrapText="1"/>
    </xf>
    <xf numFmtId="0" fontId="4" fillId="9" borderId="2" xfId="0" applyFont="1" applyFill="1" applyBorder="1" applyAlignment="1" applyProtection="1">
      <alignment horizontal="center" vertical="center" wrapText="1"/>
    </xf>
    <xf numFmtId="0" fontId="4" fillId="9" borderId="13" xfId="0" applyFont="1" applyFill="1" applyBorder="1" applyAlignment="1" applyProtection="1">
      <alignment horizontal="center" vertical="center" wrapText="1"/>
    </xf>
    <xf numFmtId="0" fontId="4" fillId="9" borderId="14" xfId="0" applyFont="1" applyFill="1" applyBorder="1" applyAlignment="1" applyProtection="1">
      <alignment horizontal="center" vertical="center" wrapText="1"/>
    </xf>
    <xf numFmtId="0" fontId="4" fillId="9" borderId="0" xfId="0" applyFont="1" applyFill="1" applyBorder="1" applyAlignment="1" applyProtection="1">
      <alignment horizontal="center" vertical="center" wrapText="1"/>
    </xf>
    <xf numFmtId="0" fontId="4" fillId="9" borderId="15" xfId="0" applyFont="1" applyFill="1" applyBorder="1" applyAlignment="1" applyProtection="1">
      <alignment horizontal="center" vertical="center" wrapText="1"/>
    </xf>
    <xf numFmtId="0" fontId="1" fillId="9" borderId="98" xfId="1" applyFill="1" applyBorder="1" applyAlignment="1" applyProtection="1">
      <alignment horizontal="center" vertical="top" wrapText="1"/>
    </xf>
    <xf numFmtId="0" fontId="1" fillId="9" borderId="35" xfId="1" applyFill="1" applyBorder="1" applyAlignment="1" applyProtection="1">
      <alignment horizontal="center" vertical="top" wrapText="1"/>
    </xf>
    <xf numFmtId="0" fontId="1" fillId="18" borderId="35" xfId="1" applyFill="1" applyBorder="1" applyAlignment="1" applyProtection="1">
      <alignment horizontal="center" vertical="top" wrapText="1"/>
    </xf>
    <xf numFmtId="0" fontId="1" fillId="18" borderId="99" xfId="1" applyFill="1" applyBorder="1" applyAlignment="1" applyProtection="1">
      <alignment horizontal="center" vertical="top" wrapText="1"/>
    </xf>
    <xf numFmtId="0" fontId="1" fillId="3" borderId="2" xfId="1" applyFill="1" applyBorder="1" applyAlignment="1" applyProtection="1">
      <alignment horizontal="left"/>
    </xf>
    <xf numFmtId="0" fontId="7" fillId="6" borderId="6" xfId="0" applyFont="1" applyFill="1" applyBorder="1" applyAlignment="1" applyProtection="1">
      <alignment horizontal="left" vertical="center"/>
      <protection locked="0"/>
    </xf>
    <xf numFmtId="0" fontId="7" fillId="6" borderId="7" xfId="0" applyFont="1" applyFill="1" applyBorder="1" applyAlignment="1" applyProtection="1">
      <alignment horizontal="left" vertical="center"/>
      <protection locked="0"/>
    </xf>
    <xf numFmtId="0" fontId="7" fillId="6" borderId="25" xfId="0" applyFont="1" applyFill="1" applyBorder="1" applyAlignment="1" applyProtection="1">
      <alignment horizontal="left" vertical="center"/>
      <protection locked="0"/>
    </xf>
    <xf numFmtId="1" fontId="7" fillId="6" borderId="6" xfId="0" applyNumberFormat="1" applyFont="1" applyFill="1" applyBorder="1" applyAlignment="1" applyProtection="1">
      <alignment horizontal="center" vertical="center" wrapText="1"/>
      <protection locked="0"/>
    </xf>
    <xf numFmtId="1" fontId="7" fillId="6" borderId="25" xfId="0" applyNumberFormat="1" applyFont="1" applyFill="1" applyBorder="1" applyAlignment="1" applyProtection="1">
      <alignment horizontal="center" vertical="center" wrapText="1"/>
      <protection locked="0"/>
    </xf>
    <xf numFmtId="0" fontId="14" fillId="3" borderId="0" xfId="0" applyFont="1" applyFill="1" applyBorder="1" applyAlignment="1" applyProtection="1">
      <alignment horizontal="left" vertical="top" wrapText="1"/>
    </xf>
    <xf numFmtId="0" fontId="9" fillId="3" borderId="6" xfId="0" applyFont="1" applyFill="1" applyBorder="1" applyAlignment="1" applyProtection="1">
      <alignment horizontal="left"/>
    </xf>
    <xf numFmtId="0" fontId="9" fillId="3" borderId="7" xfId="0" applyFont="1" applyFill="1" applyBorder="1" applyAlignment="1" applyProtection="1">
      <alignment horizontal="left"/>
    </xf>
    <xf numFmtId="0" fontId="9" fillId="3" borderId="25" xfId="0" applyFont="1" applyFill="1" applyBorder="1" applyAlignment="1" applyProtection="1">
      <alignment horizontal="left"/>
    </xf>
    <xf numFmtId="0" fontId="9" fillId="3" borderId="6" xfId="0" applyFont="1" applyFill="1" applyBorder="1" applyAlignment="1" applyProtection="1">
      <alignment horizontal="center"/>
    </xf>
    <xf numFmtId="0" fontId="9" fillId="3" borderId="25" xfId="0" applyFont="1" applyFill="1" applyBorder="1" applyAlignment="1" applyProtection="1">
      <alignment horizontal="center"/>
    </xf>
    <xf numFmtId="0" fontId="8" fillId="3" borderId="78" xfId="0" applyFont="1" applyFill="1" applyBorder="1" applyAlignment="1" applyProtection="1">
      <alignment horizontal="left" vertical="center" wrapText="1"/>
    </xf>
    <xf numFmtId="0" fontId="4" fillId="7" borderId="6" xfId="0" applyFont="1" applyFill="1" applyBorder="1" applyAlignment="1" applyProtection="1">
      <alignment horizontal="center" vertical="center"/>
    </xf>
    <xf numFmtId="0" fontId="4" fillId="7" borderId="7" xfId="0" applyFont="1" applyFill="1" applyBorder="1" applyAlignment="1" applyProtection="1">
      <alignment horizontal="center" vertical="center"/>
    </xf>
    <xf numFmtId="0" fontId="4" fillId="7" borderId="25" xfId="0" applyFont="1" applyFill="1" applyBorder="1" applyAlignment="1" applyProtection="1">
      <alignment horizontal="center" vertical="center"/>
    </xf>
    <xf numFmtId="0" fontId="50" fillId="9" borderId="6" xfId="0" applyFont="1" applyFill="1" applyBorder="1" applyAlignment="1" applyProtection="1">
      <alignment horizontal="left"/>
    </xf>
    <xf numFmtId="0" fontId="50" fillId="9" borderId="7" xfId="0" applyFont="1" applyFill="1" applyBorder="1" applyAlignment="1" applyProtection="1">
      <alignment horizontal="left"/>
    </xf>
    <xf numFmtId="0" fontId="50" fillId="9" borderId="25" xfId="0" applyFont="1" applyFill="1" applyBorder="1" applyAlignment="1" applyProtection="1">
      <alignment horizontal="left"/>
    </xf>
    <xf numFmtId="0" fontId="7" fillId="6" borderId="6" xfId="0" applyFont="1" applyFill="1" applyBorder="1" applyAlignment="1" applyProtection="1">
      <alignment horizontal="left"/>
      <protection locked="0"/>
    </xf>
    <xf numFmtId="0" fontId="7" fillId="6" borderId="7" xfId="0" applyFont="1" applyFill="1" applyBorder="1" applyAlignment="1" applyProtection="1">
      <alignment horizontal="left"/>
      <protection locked="0"/>
    </xf>
    <xf numFmtId="0" fontId="7" fillId="6" borderId="25" xfId="0" applyFont="1" applyFill="1" applyBorder="1" applyAlignment="1" applyProtection="1">
      <alignment horizontal="left"/>
      <protection locked="0"/>
    </xf>
    <xf numFmtId="0" fontId="56" fillId="3" borderId="0" xfId="0" applyFont="1" applyFill="1" applyBorder="1" applyAlignment="1" applyProtection="1">
      <alignment horizontal="left" vertical="top" wrapText="1"/>
    </xf>
    <xf numFmtId="0" fontId="2" fillId="3" borderId="22" xfId="0" applyFont="1" applyFill="1" applyBorder="1" applyAlignment="1" applyProtection="1">
      <alignment horizontal="left" vertical="center"/>
    </xf>
    <xf numFmtId="0" fontId="2" fillId="7" borderId="50" xfId="0" applyFont="1" applyFill="1" applyBorder="1" applyAlignment="1" applyProtection="1">
      <alignment horizontal="left" vertical="center" shrinkToFit="1"/>
    </xf>
    <xf numFmtId="0" fontId="2" fillId="7" borderId="22" xfId="0" applyFont="1" applyFill="1" applyBorder="1" applyAlignment="1" applyProtection="1">
      <alignment horizontal="left" vertical="center" shrinkToFit="1"/>
    </xf>
    <xf numFmtId="0" fontId="2" fillId="7" borderId="41" xfId="0" applyFont="1" applyFill="1" applyBorder="1" applyAlignment="1" applyProtection="1">
      <alignment horizontal="left" vertical="center" shrinkToFit="1"/>
    </xf>
    <xf numFmtId="0" fontId="14" fillId="3" borderId="22" xfId="0" applyFont="1" applyFill="1" applyBorder="1" applyAlignment="1" applyProtection="1">
      <alignment horizontal="left" vertical="top" wrapText="1"/>
    </xf>
    <xf numFmtId="0" fontId="6" fillId="3" borderId="19" xfId="0" applyNumberFormat="1" applyFont="1" applyFill="1" applyBorder="1" applyAlignment="1" applyProtection="1">
      <alignment horizontal="right" vertical="top" wrapText="1"/>
    </xf>
    <xf numFmtId="0" fontId="6" fillId="3" borderId="0" xfId="0" applyNumberFormat="1" applyFont="1" applyFill="1" applyBorder="1" applyAlignment="1" applyProtection="1">
      <alignment horizontal="right" vertical="top" wrapText="1"/>
    </xf>
    <xf numFmtId="0" fontId="6" fillId="3" borderId="23" xfId="0" applyNumberFormat="1" applyFont="1" applyFill="1" applyBorder="1" applyAlignment="1" applyProtection="1">
      <alignment horizontal="right" vertical="top" wrapText="1"/>
    </xf>
    <xf numFmtId="0" fontId="14" fillId="3" borderId="19" xfId="0" applyFont="1" applyFill="1" applyBorder="1" applyAlignment="1" applyProtection="1">
      <alignment horizontal="left" vertical="top" wrapText="1"/>
    </xf>
    <xf numFmtId="0" fontId="14" fillId="3" borderId="23" xfId="0" applyFont="1" applyFill="1" applyBorder="1" applyAlignment="1" applyProtection="1">
      <alignment horizontal="left" vertical="top" wrapText="1"/>
    </xf>
    <xf numFmtId="0" fontId="6" fillId="3" borderId="23" xfId="0" applyFont="1" applyFill="1" applyBorder="1" applyAlignment="1" applyProtection="1">
      <alignment horizontal="left" vertical="top" wrapText="1"/>
    </xf>
    <xf numFmtId="0" fontId="4" fillId="9" borderId="20" xfId="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wrapText="1"/>
    </xf>
    <xf numFmtId="0" fontId="4" fillId="9" borderId="21" xfId="0" applyFont="1" applyFill="1" applyBorder="1" applyAlignment="1" applyProtection="1">
      <alignment horizontal="center" vertical="center" wrapText="1"/>
    </xf>
    <xf numFmtId="0" fontId="0" fillId="6" borderId="77"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78" xfId="0" applyFill="1" applyBorder="1" applyAlignment="1" applyProtection="1">
      <alignment horizontal="left" vertical="top" wrapText="1"/>
      <protection locked="0"/>
    </xf>
    <xf numFmtId="0" fontId="0" fillId="6" borderId="80" xfId="0" applyFill="1" applyBorder="1" applyAlignment="1" applyProtection="1">
      <alignment horizontal="left" vertical="top" wrapText="1"/>
      <protection locked="0"/>
    </xf>
    <xf numFmtId="0" fontId="0" fillId="6" borderId="65" xfId="0" applyFill="1" applyBorder="1" applyAlignment="1" applyProtection="1">
      <alignment horizontal="left" vertical="top" wrapText="1"/>
      <protection locked="0"/>
    </xf>
    <xf numFmtId="0" fontId="0" fillId="6" borderId="81" xfId="0" applyFill="1" applyBorder="1" applyAlignment="1" applyProtection="1">
      <alignment horizontal="left" vertical="top" wrapText="1"/>
      <protection locked="0"/>
    </xf>
    <xf numFmtId="0" fontId="0" fillId="6" borderId="6" xfId="0" applyFill="1" applyBorder="1" applyAlignment="1" applyProtection="1">
      <alignment horizontal="left" vertical="top" wrapText="1"/>
      <protection locked="0"/>
    </xf>
    <xf numFmtId="0" fontId="0" fillId="6" borderId="7" xfId="0" applyFill="1" applyBorder="1" applyAlignment="1" applyProtection="1">
      <alignment horizontal="left" vertical="top" wrapText="1"/>
      <protection locked="0"/>
    </xf>
    <xf numFmtId="0" fontId="0" fillId="6" borderId="25" xfId="0" applyFill="1" applyBorder="1" applyAlignment="1" applyProtection="1">
      <alignment horizontal="left" vertical="top" wrapText="1"/>
      <protection locked="0"/>
    </xf>
    <xf numFmtId="0" fontId="2" fillId="6" borderId="74" xfId="0" applyFont="1" applyFill="1" applyBorder="1" applyAlignment="1" applyProtection="1">
      <alignment horizontal="left" vertical="top" wrapText="1"/>
      <protection locked="0"/>
    </xf>
    <xf numFmtId="0" fontId="2" fillId="6" borderId="87" xfId="0" applyFont="1" applyFill="1" applyBorder="1" applyAlignment="1" applyProtection="1">
      <alignment horizontal="left" vertical="top" wrapText="1"/>
      <protection locked="0"/>
    </xf>
    <xf numFmtId="0" fontId="2" fillId="6" borderId="75" xfId="0" applyFont="1" applyFill="1" applyBorder="1" applyAlignment="1" applyProtection="1">
      <alignment horizontal="left" vertical="top" wrapText="1"/>
      <protection locked="0"/>
    </xf>
    <xf numFmtId="0" fontId="2" fillId="3" borderId="49" xfId="0" applyFont="1" applyFill="1" applyBorder="1" applyAlignment="1" applyProtection="1">
      <alignment horizontal="left" vertical="center"/>
    </xf>
    <xf numFmtId="0" fontId="2" fillId="3" borderId="0" xfId="0" applyFont="1" applyFill="1" applyBorder="1" applyAlignment="1" applyProtection="1">
      <alignment vertical="center" wrapText="1"/>
    </xf>
    <xf numFmtId="0" fontId="10" fillId="7" borderId="66" xfId="0" applyFont="1" applyFill="1" applyBorder="1" applyAlignment="1" applyProtection="1">
      <alignment horizontal="center" vertical="center"/>
    </xf>
    <xf numFmtId="0" fontId="10" fillId="7" borderId="67" xfId="0" applyFont="1" applyFill="1" applyBorder="1" applyAlignment="1" applyProtection="1">
      <alignment horizontal="center" vertical="center"/>
    </xf>
    <xf numFmtId="0" fontId="10" fillId="7" borderId="72" xfId="0" applyFont="1" applyFill="1" applyBorder="1" applyAlignment="1" applyProtection="1">
      <alignment horizontal="center" vertical="center"/>
    </xf>
    <xf numFmtId="0" fontId="1" fillId="18" borderId="39" xfId="1" applyFill="1" applyBorder="1" applyAlignment="1" applyProtection="1">
      <alignment horizontal="center" vertical="top" wrapText="1"/>
    </xf>
    <xf numFmtId="0" fontId="1" fillId="18" borderId="41" xfId="1" applyFill="1" applyBorder="1" applyAlignment="1" applyProtection="1">
      <alignment horizontal="center" vertical="top" wrapText="1"/>
    </xf>
    <xf numFmtId="0" fontId="1" fillId="18" borderId="39" xfId="1" applyFont="1" applyFill="1" applyBorder="1" applyAlignment="1" applyProtection="1">
      <alignment horizontal="center" vertical="top" wrapText="1"/>
    </xf>
    <xf numFmtId="0" fontId="1" fillId="18" borderId="41" xfId="1" applyFont="1" applyFill="1" applyBorder="1" applyAlignment="1" applyProtection="1">
      <alignment horizontal="center" vertical="top" wrapText="1"/>
    </xf>
    <xf numFmtId="0" fontId="4" fillId="18" borderId="12" xfId="0" applyFont="1" applyFill="1" applyBorder="1" applyAlignment="1" applyProtection="1">
      <alignment horizontal="center" vertical="center" wrapText="1"/>
    </xf>
    <xf numFmtId="0" fontId="4" fillId="18" borderId="2" xfId="0" applyFont="1" applyFill="1" applyBorder="1" applyAlignment="1" applyProtection="1">
      <alignment horizontal="center" vertical="center" wrapText="1"/>
    </xf>
    <xf numFmtId="0" fontId="4" fillId="18" borderId="13" xfId="0" applyFont="1" applyFill="1" applyBorder="1" applyAlignment="1" applyProtection="1">
      <alignment horizontal="center" vertical="center" wrapText="1"/>
    </xf>
    <xf numFmtId="0" fontId="4" fillId="18" borderId="14" xfId="0" applyFont="1" applyFill="1" applyBorder="1" applyAlignment="1" applyProtection="1">
      <alignment horizontal="center" vertical="center" wrapText="1"/>
    </xf>
    <xf numFmtId="0" fontId="4" fillId="18" borderId="0" xfId="0" applyFont="1" applyFill="1" applyBorder="1" applyAlignment="1" applyProtection="1">
      <alignment horizontal="center" vertical="center" wrapText="1"/>
    </xf>
    <xf numFmtId="0" fontId="4" fillId="18" borderId="15" xfId="0" applyFont="1" applyFill="1" applyBorder="1" applyAlignment="1" applyProtection="1">
      <alignment horizontal="center" vertical="center" wrapText="1"/>
    </xf>
    <xf numFmtId="0" fontId="4" fillId="18" borderId="20" xfId="0" applyFont="1" applyFill="1" applyBorder="1" applyAlignment="1" applyProtection="1">
      <alignment horizontal="center" vertical="center" wrapText="1"/>
    </xf>
    <xf numFmtId="0" fontId="4" fillId="18" borderId="1" xfId="0" applyFont="1" applyFill="1" applyBorder="1" applyAlignment="1" applyProtection="1">
      <alignment horizontal="center" vertical="center" wrapText="1"/>
    </xf>
    <xf numFmtId="0" fontId="4" fillId="18" borderId="21" xfId="0" applyFont="1" applyFill="1" applyBorder="1" applyAlignment="1" applyProtection="1">
      <alignment horizontal="center" vertical="center" wrapText="1"/>
    </xf>
    <xf numFmtId="0" fontId="1" fillId="18" borderId="66" xfId="1" applyFill="1" applyBorder="1" applyAlignment="1" applyProtection="1">
      <alignment horizontal="center"/>
    </xf>
    <xf numFmtId="0" fontId="1" fillId="18" borderId="72" xfId="1" applyFill="1" applyBorder="1" applyAlignment="1" applyProtection="1">
      <alignment horizontal="center"/>
    </xf>
    <xf numFmtId="0" fontId="0" fillId="6" borderId="74" xfId="0" applyFill="1" applyBorder="1" applyAlignment="1" applyProtection="1">
      <alignment horizontal="left" vertical="top" wrapText="1"/>
      <protection locked="0"/>
    </xf>
    <xf numFmtId="0" fontId="0" fillId="6" borderId="87" xfId="0" applyFill="1" applyBorder="1" applyAlignment="1" applyProtection="1">
      <alignment horizontal="left" vertical="top" wrapText="1"/>
      <protection locked="0"/>
    </xf>
    <xf numFmtId="0" fontId="0" fillId="6" borderId="75" xfId="0" applyFill="1" applyBorder="1" applyAlignment="1" applyProtection="1">
      <alignment horizontal="left" vertical="top" wrapText="1"/>
      <protection locked="0"/>
    </xf>
    <xf numFmtId="0" fontId="2" fillId="6" borderId="77" xfId="0" applyFont="1" applyFill="1" applyBorder="1" applyAlignment="1" applyProtection="1">
      <alignment horizontal="left" vertical="top" wrapText="1"/>
      <protection locked="0"/>
    </xf>
    <xf numFmtId="0" fontId="2" fillId="6" borderId="0" xfId="0" applyFont="1" applyFill="1" applyBorder="1" applyAlignment="1" applyProtection="1">
      <alignment horizontal="left" vertical="top" wrapText="1"/>
      <protection locked="0"/>
    </xf>
    <xf numFmtId="0" fontId="2" fillId="6" borderId="78" xfId="0" applyFont="1" applyFill="1" applyBorder="1" applyAlignment="1" applyProtection="1">
      <alignment horizontal="left" vertical="top" wrapText="1"/>
      <protection locked="0"/>
    </xf>
    <xf numFmtId="0" fontId="2" fillId="6" borderId="6" xfId="0" applyNumberFormat="1" applyFont="1" applyFill="1" applyBorder="1" applyAlignment="1" applyProtection="1">
      <alignment horizontal="left" vertical="center" shrinkToFit="1"/>
      <protection locked="0"/>
    </xf>
    <xf numFmtId="0" fontId="2" fillId="6" borderId="25" xfId="0" applyNumberFormat="1" applyFont="1" applyFill="1" applyBorder="1" applyAlignment="1" applyProtection="1">
      <alignment horizontal="left" vertical="center" shrinkToFit="1"/>
      <protection locked="0"/>
    </xf>
    <xf numFmtId="0" fontId="2" fillId="6" borderId="77" xfId="0" applyNumberFormat="1" applyFont="1" applyFill="1" applyBorder="1" applyAlignment="1" applyProtection="1">
      <alignment horizontal="left" vertical="center"/>
      <protection locked="0"/>
    </xf>
    <xf numFmtId="0" fontId="2" fillId="6" borderId="0" xfId="0" applyNumberFormat="1" applyFont="1" applyFill="1" applyBorder="1" applyAlignment="1" applyProtection="1">
      <alignment horizontal="left" vertical="center"/>
      <protection locked="0"/>
    </xf>
    <xf numFmtId="0" fontId="2" fillId="6" borderId="78" xfId="0" applyNumberFormat="1" applyFont="1" applyFill="1" applyBorder="1" applyAlignment="1" applyProtection="1">
      <alignment horizontal="left" vertical="center"/>
      <protection locked="0"/>
    </xf>
    <xf numFmtId="0" fontId="2" fillId="6" borderId="80" xfId="0" applyNumberFormat="1" applyFont="1" applyFill="1" applyBorder="1" applyAlignment="1" applyProtection="1">
      <alignment horizontal="left" vertical="center"/>
      <protection locked="0"/>
    </xf>
    <xf numFmtId="0" fontId="2" fillId="6" borderId="65" xfId="0" applyNumberFormat="1" applyFont="1" applyFill="1" applyBorder="1" applyAlignment="1" applyProtection="1">
      <alignment horizontal="left" vertical="center"/>
      <protection locked="0"/>
    </xf>
    <xf numFmtId="0" fontId="2" fillId="6" borderId="81" xfId="0" applyNumberFormat="1" applyFont="1" applyFill="1" applyBorder="1" applyAlignment="1" applyProtection="1">
      <alignment horizontal="left" vertical="center"/>
      <protection locked="0"/>
    </xf>
    <xf numFmtId="0" fontId="2" fillId="7" borderId="50" xfId="0" applyNumberFormat="1" applyFont="1" applyFill="1" applyBorder="1" applyAlignment="1" applyProtection="1">
      <alignment horizontal="left" vertical="center"/>
    </xf>
    <xf numFmtId="0" fontId="2" fillId="7" borderId="41" xfId="0" applyNumberFormat="1" applyFont="1" applyFill="1" applyBorder="1" applyAlignment="1" applyProtection="1">
      <alignment horizontal="left" vertical="center"/>
    </xf>
    <xf numFmtId="0" fontId="2" fillId="6" borderId="74" xfId="0" applyNumberFormat="1" applyFont="1" applyFill="1" applyBorder="1" applyAlignment="1" applyProtection="1">
      <alignment horizontal="left" vertical="center"/>
      <protection locked="0"/>
    </xf>
    <xf numFmtId="0" fontId="2" fillId="6" borderId="87" xfId="0" applyNumberFormat="1" applyFont="1" applyFill="1" applyBorder="1" applyAlignment="1" applyProtection="1">
      <alignment horizontal="left" vertical="center"/>
      <protection locked="0"/>
    </xf>
    <xf numFmtId="0" fontId="2" fillId="6" borderId="75" xfId="0" applyNumberFormat="1" applyFont="1" applyFill="1" applyBorder="1" applyAlignment="1" applyProtection="1">
      <alignment horizontal="left" vertical="center"/>
      <protection locked="0"/>
    </xf>
    <xf numFmtId="0" fontId="0" fillId="7" borderId="66" xfId="0" applyFill="1" applyBorder="1" applyAlignment="1" applyProtection="1">
      <alignment horizontal="left" vertical="center"/>
    </xf>
    <xf numFmtId="0" fontId="0" fillId="7" borderId="67" xfId="0" applyFill="1" applyBorder="1" applyAlignment="1" applyProtection="1">
      <alignment horizontal="left" vertical="center"/>
    </xf>
    <xf numFmtId="0" fontId="0" fillId="7" borderId="72" xfId="0" applyFill="1" applyBorder="1" applyAlignment="1" applyProtection="1">
      <alignment horizontal="left" vertical="center"/>
    </xf>
    <xf numFmtId="0" fontId="11" fillId="7" borderId="66" xfId="0" applyFont="1" applyFill="1" applyBorder="1" applyAlignment="1" applyProtection="1">
      <alignment horizontal="center" vertical="center"/>
    </xf>
    <xf numFmtId="0" fontId="11" fillId="7" borderId="72" xfId="0" applyFont="1" applyFill="1" applyBorder="1" applyAlignment="1" applyProtection="1">
      <alignment horizontal="center" vertical="center"/>
    </xf>
    <xf numFmtId="0" fontId="50" fillId="19" borderId="6" xfId="0" applyFont="1" applyFill="1" applyBorder="1" applyAlignment="1" applyProtection="1">
      <alignment horizontal="center" vertical="center"/>
    </xf>
    <xf numFmtId="0" fontId="50" fillId="19" borderId="7" xfId="0" applyFont="1" applyFill="1" applyBorder="1" applyAlignment="1" applyProtection="1">
      <alignment horizontal="center" vertical="center"/>
    </xf>
    <xf numFmtId="0" fontId="50" fillId="19" borderId="25" xfId="0" applyFont="1" applyFill="1" applyBorder="1" applyAlignment="1" applyProtection="1">
      <alignment horizontal="center" vertical="center"/>
    </xf>
    <xf numFmtId="0" fontId="4" fillId="3" borderId="65" xfId="0" applyNumberFormat="1" applyFont="1" applyFill="1" applyBorder="1" applyAlignment="1" applyProtection="1">
      <alignment horizontal="center" wrapText="1"/>
    </xf>
    <xf numFmtId="0" fontId="11" fillId="6" borderId="66" xfId="0" applyFont="1" applyFill="1" applyBorder="1" applyAlignment="1" applyProtection="1">
      <alignment horizontal="left" vertical="center" wrapText="1"/>
      <protection locked="0"/>
    </xf>
    <xf numFmtId="0" fontId="11" fillId="6" borderId="67" xfId="0" applyFont="1" applyFill="1" applyBorder="1" applyAlignment="1" applyProtection="1">
      <alignment horizontal="left" vertical="center" wrapText="1"/>
      <protection locked="0"/>
    </xf>
    <xf numFmtId="0" fontId="11" fillId="6" borderId="72" xfId="0" applyFont="1" applyFill="1" applyBorder="1" applyAlignment="1" applyProtection="1">
      <alignment horizontal="left" vertical="center" wrapText="1"/>
      <protection locked="0"/>
    </xf>
    <xf numFmtId="0" fontId="6" fillId="3" borderId="19" xfId="0" applyNumberFormat="1" applyFont="1" applyFill="1" applyBorder="1" applyAlignment="1" applyProtection="1">
      <alignment horizontal="left" vertical="top" wrapText="1"/>
    </xf>
    <xf numFmtId="0" fontId="6" fillId="3" borderId="0" xfId="0" applyNumberFormat="1" applyFont="1" applyFill="1" applyBorder="1" applyAlignment="1" applyProtection="1">
      <alignment horizontal="left" vertical="top" wrapText="1"/>
    </xf>
    <xf numFmtId="0" fontId="6" fillId="3" borderId="23" xfId="0" applyNumberFormat="1" applyFont="1" applyFill="1" applyBorder="1" applyAlignment="1" applyProtection="1">
      <alignment horizontal="left" vertical="top" wrapText="1"/>
    </xf>
    <xf numFmtId="0" fontId="57" fillId="3" borderId="0" xfId="0" applyFont="1" applyFill="1" applyBorder="1" applyAlignment="1" applyProtection="1">
      <alignment horizontal="left" vertical="top" wrapText="1"/>
    </xf>
    <xf numFmtId="0" fontId="1" fillId="18" borderId="100" xfId="1" applyFill="1" applyBorder="1" applyAlignment="1" applyProtection="1">
      <alignment horizontal="center" vertical="top" wrapText="1"/>
    </xf>
    <xf numFmtId="0" fontId="0" fillId="17" borderId="77" xfId="0" applyFill="1" applyBorder="1" applyAlignment="1" applyProtection="1">
      <alignment wrapText="1"/>
      <protection locked="0"/>
    </xf>
    <xf numFmtId="0" fontId="0" fillId="17" borderId="0" xfId="0" applyFill="1" applyBorder="1" applyAlignment="1" applyProtection="1">
      <alignment wrapText="1"/>
      <protection locked="0"/>
    </xf>
    <xf numFmtId="0" fontId="0" fillId="17" borderId="78" xfId="0" applyFill="1" applyBorder="1" applyAlignment="1" applyProtection="1">
      <alignment wrapText="1"/>
      <protection locked="0"/>
    </xf>
    <xf numFmtId="0" fontId="0" fillId="17" borderId="80" xfId="0" applyFill="1" applyBorder="1" applyAlignment="1" applyProtection="1">
      <alignment wrapText="1"/>
      <protection locked="0"/>
    </xf>
    <xf numFmtId="0" fontId="0" fillId="17" borderId="65" xfId="0" applyFill="1" applyBorder="1" applyAlignment="1" applyProtection="1">
      <alignment wrapText="1"/>
      <protection locked="0"/>
    </xf>
    <xf numFmtId="0" fontId="0" fillId="17" borderId="81" xfId="0" applyFill="1" applyBorder="1" applyAlignment="1" applyProtection="1">
      <alignment wrapText="1"/>
      <protection locked="0"/>
    </xf>
    <xf numFmtId="0" fontId="30" fillId="3" borderId="0" xfId="0" applyFont="1" applyFill="1" applyBorder="1" applyAlignment="1" applyProtection="1">
      <alignment vertical="top" wrapText="1"/>
    </xf>
    <xf numFmtId="0" fontId="12" fillId="5" borderId="0" xfId="0" applyFont="1" applyFill="1" applyBorder="1" applyAlignment="1" applyProtection="1">
      <alignment vertical="center" wrapText="1"/>
    </xf>
    <xf numFmtId="0" fontId="4" fillId="3" borderId="0" xfId="0" applyFont="1" applyFill="1" applyBorder="1" applyAlignment="1" applyProtection="1">
      <alignment vertical="top" wrapText="1"/>
    </xf>
    <xf numFmtId="0" fontId="0" fillId="17" borderId="74" xfId="0" applyFill="1" applyBorder="1" applyAlignment="1" applyProtection="1">
      <alignment wrapText="1"/>
      <protection locked="0"/>
    </xf>
    <xf numFmtId="0" fontId="0" fillId="17" borderId="87" xfId="0" applyFill="1" applyBorder="1" applyAlignment="1" applyProtection="1">
      <alignment wrapText="1"/>
      <protection locked="0"/>
    </xf>
    <xf numFmtId="0" fontId="0" fillId="17" borderId="75" xfId="0" applyFill="1" applyBorder="1" applyAlignment="1" applyProtection="1">
      <alignment wrapText="1"/>
      <protection locked="0"/>
    </xf>
    <xf numFmtId="0" fontId="7" fillId="17" borderId="6" xfId="0" applyFont="1" applyFill="1" applyBorder="1" applyAlignment="1" applyProtection="1">
      <alignment horizontal="left" vertical="top" wrapText="1" shrinkToFit="1"/>
      <protection locked="0"/>
    </xf>
    <xf numFmtId="0" fontId="7" fillId="17" borderId="25" xfId="0" applyFont="1" applyFill="1" applyBorder="1" applyAlignment="1" applyProtection="1">
      <alignment horizontal="left" vertical="top" wrapText="1" shrinkToFit="1"/>
      <protection locked="0"/>
    </xf>
    <xf numFmtId="0" fontId="7" fillId="17" borderId="6" xfId="0" applyFont="1" applyFill="1" applyBorder="1" applyAlignment="1" applyProtection="1">
      <alignment horizontal="left" vertical="top" wrapText="1"/>
      <protection locked="0"/>
    </xf>
    <xf numFmtId="0" fontId="7" fillId="17" borderId="7" xfId="0" applyFont="1" applyFill="1" applyBorder="1" applyAlignment="1" applyProtection="1">
      <alignment horizontal="left" vertical="top" wrapText="1"/>
      <protection locked="0"/>
    </xf>
    <xf numFmtId="0" fontId="7" fillId="17" borderId="25" xfId="0" applyFont="1" applyFill="1" applyBorder="1" applyAlignment="1" applyProtection="1">
      <alignment horizontal="left" vertical="top" wrapText="1"/>
      <protection locked="0"/>
    </xf>
    <xf numFmtId="0" fontId="53" fillId="3" borderId="0" xfId="0" applyFont="1" applyFill="1" applyBorder="1" applyAlignment="1" applyProtection="1">
      <alignment horizontal="left" vertical="top" wrapText="1"/>
    </xf>
    <xf numFmtId="0" fontId="9" fillId="3" borderId="6" xfId="0" applyFont="1" applyFill="1" applyBorder="1" applyAlignment="1" applyProtection="1">
      <alignment horizontal="left" vertical="top" wrapText="1"/>
    </xf>
    <xf numFmtId="0" fontId="9" fillId="3" borderId="25" xfId="0" applyFont="1" applyFill="1" applyBorder="1" applyAlignment="1" applyProtection="1">
      <alignment horizontal="left" vertical="top" wrapText="1"/>
    </xf>
    <xf numFmtId="0" fontId="9" fillId="3" borderId="7" xfId="0" applyFont="1" applyFill="1" applyBorder="1" applyAlignment="1" applyProtection="1">
      <alignment horizontal="left" vertical="top" wrapText="1"/>
    </xf>
    <xf numFmtId="0" fontId="1" fillId="9" borderId="98" xfId="1" applyFill="1" applyBorder="1" applyAlignment="1" applyProtection="1">
      <alignment horizontal="center"/>
    </xf>
    <xf numFmtId="0" fontId="1" fillId="9" borderId="35" xfId="1" applyFill="1" applyBorder="1" applyAlignment="1" applyProtection="1">
      <alignment horizontal="center"/>
    </xf>
    <xf numFmtId="0" fontId="1" fillId="9" borderId="33" xfId="1" applyFill="1" applyBorder="1" applyAlignment="1" applyProtection="1">
      <alignment horizontal="center"/>
    </xf>
    <xf numFmtId="0" fontId="1" fillId="9" borderId="33" xfId="1" applyFill="1" applyBorder="1" applyAlignment="1" applyProtection="1">
      <alignment horizontal="center" vertical="top" wrapText="1"/>
    </xf>
    <xf numFmtId="0" fontId="1" fillId="9" borderId="88" xfId="1" applyFill="1" applyBorder="1" applyAlignment="1" applyProtection="1">
      <alignment horizontal="center" vertical="top" wrapText="1"/>
    </xf>
    <xf numFmtId="0" fontId="1" fillId="9" borderId="96" xfId="1" applyFont="1" applyFill="1" applyBorder="1" applyAlignment="1" applyProtection="1">
      <alignment horizontal="center" vertical="top" wrapText="1"/>
    </xf>
    <xf numFmtId="0" fontId="1" fillId="9" borderId="97" xfId="1" applyFont="1" applyFill="1" applyBorder="1" applyAlignment="1" applyProtection="1">
      <alignment horizontal="center" vertical="top" wrapText="1"/>
    </xf>
    <xf numFmtId="0" fontId="1" fillId="9" borderId="89" xfId="1" applyFill="1" applyBorder="1" applyAlignment="1" applyProtection="1">
      <alignment horizontal="center" vertical="top" wrapText="1"/>
    </xf>
    <xf numFmtId="0" fontId="1" fillId="9" borderId="90" xfId="1" applyFill="1" applyBorder="1" applyAlignment="1" applyProtection="1">
      <alignment horizontal="center" vertical="top" wrapText="1"/>
    </xf>
    <xf numFmtId="0" fontId="2" fillId="0" borderId="0" xfId="0" applyFont="1" applyAlignment="1" applyProtection="1">
      <alignment horizontal="center"/>
    </xf>
  </cellXfs>
  <cellStyles count="25">
    <cellStyle name="Accent1" xfId="6"/>
    <cellStyle name="Accent2" xfId="7"/>
    <cellStyle name="Accent3" xfId="8"/>
    <cellStyle name="Accent4" xfId="9"/>
    <cellStyle name="Accent5" xfId="10"/>
    <cellStyle name="Accent6" xfId="11"/>
    <cellStyle name="Bad" xfId="12"/>
    <cellStyle name="Check Cell" xfId="13"/>
    <cellStyle name="Good" xfId="14"/>
    <cellStyle name="Heading 1" xfId="15"/>
    <cellStyle name="Heading 2" xfId="16"/>
    <cellStyle name="Heading 3" xfId="17"/>
    <cellStyle name="Heading 4" xfId="18"/>
    <cellStyle name="Hyperlänk" xfId="1" builtinId="8"/>
    <cellStyle name="Hyperlänk 2" xfId="19"/>
    <cellStyle name="Linked Cell" xfId="20"/>
    <cellStyle name="Neutral" xfId="2" builtinId="28" customBuiltin="1"/>
    <cellStyle name="Neutral 2" xfId="21"/>
    <cellStyle name="Normal" xfId="0" builtinId="0" customBuiltin="1"/>
    <cellStyle name="Normal 2" xfId="5"/>
    <cellStyle name="Note" xfId="22"/>
    <cellStyle name="Procent 2" xfId="23"/>
    <cellStyle name="Standard 2" xfId="3"/>
    <cellStyle name="Standard_Outline NIMs template 10-09-30" xfId="4"/>
    <cellStyle name="Title" xfId="24"/>
  </cellStyles>
  <dxfs count="20">
    <dxf>
      <fill>
        <patternFill>
          <bgColor rgb="FFFF0000"/>
        </patternFill>
      </fill>
    </dxf>
    <dxf>
      <font>
        <i val="0"/>
        <condense val="0"/>
        <extend val="0"/>
        <color rgb="FF000000"/>
      </font>
      <fill>
        <patternFill>
          <bgColor rgb="FF262626"/>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solid">
          <bgColor rgb="FFFFFFCC"/>
        </patternFill>
      </fill>
    </dxf>
    <dxf>
      <fill>
        <patternFill patternType="lightUp">
          <bgColor indexed="65"/>
        </patternFill>
      </fill>
    </dxf>
    <dxf>
      <fill>
        <patternFill patternType="lightUp">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C12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utslappsrapportering@naturvardsverket.se" TargetMode="External"/><Relationship Id="rId1" Type="http://schemas.openxmlformats.org/officeDocument/2006/relationships/hyperlink" Target="http://www.utslappshandel.s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http://www.utslappshandel.se/" TargetMode="External"/><Relationship Id="rId3" Type="http://schemas.openxmlformats.org/officeDocument/2006/relationships/hyperlink" Target="http://ec.europa.eu/clima/policies/ets/monitoring/documentation_en.htm" TargetMode="External"/><Relationship Id="rId7" Type="http://schemas.openxmlformats.org/officeDocument/2006/relationships/hyperlink" Target="http://ec.europa.eu/clima/policies/ets/monitoring/index_en.htm" TargetMode="External"/><Relationship Id="rId2" Type="http://schemas.openxmlformats.org/officeDocument/2006/relationships/hyperlink" Target="http://eur-lex.europa.eu/LexUriServ/LexUriServ.do?uri=OJ:L:2012:181:0030:0104:EN:PDF" TargetMode="External"/><Relationship Id="rId1" Type="http://schemas.openxmlformats.org/officeDocument/2006/relationships/hyperlink" Target="http://eur-lex.europa.eu/LexUriServ/LexUriServ.do?uri=CONSLEG:2003L0087:20090625:EN:PDF" TargetMode="External"/><Relationship Id="rId6" Type="http://schemas.openxmlformats.org/officeDocument/2006/relationships/hyperlink" Target="http://ec.europa.eu/clima/policies/ets/index_en.htm" TargetMode="External"/><Relationship Id="rId11" Type="http://schemas.openxmlformats.org/officeDocument/2006/relationships/printerSettings" Target="../printerSettings/printerSettings2.bin"/><Relationship Id="rId5" Type="http://schemas.openxmlformats.org/officeDocument/2006/relationships/hyperlink" Target="http://eur-lex.europa.eu/en/index.htm" TargetMode="External"/><Relationship Id="rId10" Type="http://schemas.openxmlformats.org/officeDocument/2006/relationships/hyperlink" Target="mailto:euets@naturvardsverket.se" TargetMode="External"/><Relationship Id="rId4" Type="http://schemas.openxmlformats.org/officeDocument/2006/relationships/hyperlink" Target="http://ec.europa.eu/clima/policies/ets/monitoring/documentation_en.htm" TargetMode="External"/><Relationship Id="rId9" Type="http://schemas.openxmlformats.org/officeDocument/2006/relationships/hyperlink" Target="mailto:utslappsrapportering@naturvardsverket.s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indexed="9"/>
    <pageSetUpPr fitToPage="1"/>
  </sheetPr>
  <dimension ref="A1:J57"/>
  <sheetViews>
    <sheetView topLeftCell="A41" zoomScaleNormal="100" workbookViewId="0">
      <selection activeCell="B57" sqref="B57:I57"/>
    </sheetView>
  </sheetViews>
  <sheetFormatPr defaultColWidth="11.42578125" defaultRowHeight="12.75" x14ac:dyDescent="0.2"/>
  <cols>
    <col min="1" max="2" width="4.7109375" style="1" customWidth="1"/>
    <col min="3" max="4" width="12.7109375" style="1" customWidth="1"/>
    <col min="5" max="5" width="23.5703125" style="1" customWidth="1"/>
    <col min="6" max="9" width="12.7109375" style="1" customWidth="1"/>
    <col min="10" max="16384" width="11.42578125" style="1"/>
  </cols>
  <sheetData>
    <row r="1" spans="1:10" ht="15.75" customHeight="1" x14ac:dyDescent="0.2">
      <c r="B1" s="2"/>
      <c r="C1" s="3"/>
    </row>
    <row r="2" spans="1:10" ht="35.25" customHeight="1" x14ac:dyDescent="0.2">
      <c r="B2" s="4" t="str">
        <f>Translations!$B$2</f>
        <v>Rapport om förbättringar</v>
      </c>
    </row>
    <row r="3" spans="1:10" ht="12.75" customHeight="1" x14ac:dyDescent="0.2">
      <c r="B3" s="2"/>
      <c r="C3" s="3"/>
    </row>
    <row r="4" spans="1:10" ht="15.75" customHeight="1" x14ac:dyDescent="0.2">
      <c r="A4" s="5"/>
      <c r="B4" s="6" t="str">
        <f>Translations!$B$3</f>
        <v>INNEHÅLL</v>
      </c>
      <c r="C4" s="5"/>
      <c r="D4" s="5"/>
      <c r="E4" s="5"/>
      <c r="F4" s="5"/>
      <c r="G4" s="5"/>
      <c r="H4" s="5"/>
      <c r="I4" s="5"/>
      <c r="J4" s="5"/>
    </row>
    <row r="5" spans="1:10" x14ac:dyDescent="0.2">
      <c r="A5" s="5"/>
      <c r="B5" s="5"/>
      <c r="C5" s="5"/>
      <c r="D5" s="5"/>
      <c r="E5" s="5"/>
      <c r="F5" s="5"/>
      <c r="G5" s="5"/>
      <c r="H5" s="5"/>
      <c r="I5" s="5"/>
      <c r="J5" s="5"/>
    </row>
    <row r="6" spans="1:10" x14ac:dyDescent="0.2">
      <c r="A6" s="5"/>
      <c r="B6" s="5" t="str">
        <f>Translations!$B$4</f>
        <v>Bladens namn skrivs med fetstil och sektionsnamnen med normal stil.</v>
      </c>
      <c r="C6" s="5"/>
      <c r="D6" s="5"/>
      <c r="E6" s="5"/>
      <c r="F6" s="5"/>
      <c r="G6" s="5"/>
      <c r="H6" s="5"/>
      <c r="I6" s="5"/>
      <c r="J6" s="5"/>
    </row>
    <row r="7" spans="1:10" x14ac:dyDescent="0.2">
      <c r="A7" s="5"/>
      <c r="B7" s="5"/>
      <c r="C7" s="5"/>
      <c r="D7" s="5"/>
      <c r="E7" s="5"/>
      <c r="F7" s="5"/>
      <c r="G7" s="5"/>
      <c r="H7" s="5"/>
      <c r="I7" s="5"/>
      <c r="J7" s="5"/>
    </row>
    <row r="8" spans="1:10" x14ac:dyDescent="0.2">
      <c r="A8" s="5"/>
      <c r="B8" s="596" t="str">
        <f>Translations!$B$5</f>
        <v>a_Innehåll</v>
      </c>
      <c r="C8" s="596"/>
      <c r="D8" s="596"/>
      <c r="E8" s="596"/>
      <c r="F8" s="596"/>
      <c r="G8" s="596"/>
      <c r="H8" s="596"/>
      <c r="I8" s="596"/>
      <c r="J8" s="5"/>
    </row>
    <row r="9" spans="1:10" x14ac:dyDescent="0.2">
      <c r="A9" s="5"/>
      <c r="B9" s="596" t="str">
        <f>Translations!$B$6</f>
        <v>b_Riktlinjer och villkor</v>
      </c>
      <c r="C9" s="596"/>
      <c r="D9" s="596"/>
      <c r="E9" s="596"/>
      <c r="F9" s="596"/>
      <c r="G9" s="596"/>
      <c r="H9" s="596"/>
      <c r="I9" s="596"/>
      <c r="J9" s="5"/>
    </row>
    <row r="10" spans="1:10" ht="5.0999999999999996" customHeight="1" x14ac:dyDescent="0.2">
      <c r="A10" s="5"/>
      <c r="B10" s="596"/>
      <c r="C10" s="596"/>
      <c r="D10" s="596"/>
      <c r="E10" s="596"/>
      <c r="F10" s="596"/>
      <c r="G10" s="596"/>
      <c r="H10" s="596"/>
      <c r="I10" s="596"/>
      <c r="J10" s="5"/>
    </row>
    <row r="11" spans="1:10" x14ac:dyDescent="0.2">
      <c r="A11" s="5"/>
      <c r="B11" s="596" t="str">
        <f>Translations!$B$416</f>
        <v>A. Identifiering av verksamhetsutövare och anläggning</v>
      </c>
      <c r="C11" s="596"/>
      <c r="D11" s="596"/>
      <c r="E11" s="596"/>
      <c r="F11" s="596"/>
      <c r="G11" s="596"/>
      <c r="H11" s="596"/>
      <c r="I11" s="596"/>
      <c r="J11" s="5"/>
    </row>
    <row r="12" spans="1:10" ht="12.75" customHeight="1" x14ac:dyDescent="0.2">
      <c r="B12" s="7"/>
      <c r="C12" s="599" t="str">
        <f>Translations!$B$505</f>
        <v>Information om förbättringsrapporten</v>
      </c>
      <c r="D12" s="599"/>
      <c r="E12" s="599"/>
      <c r="F12" s="599"/>
      <c r="G12" s="599"/>
      <c r="H12" s="599"/>
      <c r="I12" s="599"/>
      <c r="J12" s="5"/>
    </row>
    <row r="13" spans="1:10" ht="12.75" customHeight="1" x14ac:dyDescent="0.2">
      <c r="B13" s="7"/>
      <c r="C13" s="599" t="str">
        <f>Translations!$B$418</f>
        <v>Information om verksamhetsutövaren</v>
      </c>
      <c r="D13" s="599"/>
      <c r="E13" s="599"/>
      <c r="F13" s="599"/>
      <c r="G13" s="599"/>
      <c r="H13" s="599"/>
      <c r="I13" s="599"/>
      <c r="J13" s="5"/>
    </row>
    <row r="14" spans="1:10" ht="12.75" customHeight="1" x14ac:dyDescent="0.2">
      <c r="B14" s="7"/>
      <c r="C14" s="599" t="str">
        <f>Translations!$B$8</f>
        <v xml:space="preserve">Kontaktuppgifter </v>
      </c>
      <c r="D14" s="599"/>
      <c r="E14" s="599"/>
      <c r="F14" s="599"/>
      <c r="G14" s="599"/>
      <c r="H14" s="599"/>
      <c r="I14" s="599"/>
      <c r="J14" s="5"/>
    </row>
    <row r="15" spans="1:10" ht="5.0999999999999996" customHeight="1" x14ac:dyDescent="0.2">
      <c r="B15" s="7"/>
      <c r="C15" s="599"/>
      <c r="D15" s="599"/>
      <c r="E15" s="599"/>
      <c r="F15" s="599"/>
      <c r="G15" s="599"/>
      <c r="H15" s="599"/>
      <c r="I15" s="599"/>
      <c r="J15" s="5"/>
    </row>
    <row r="16" spans="1:10" x14ac:dyDescent="0.2">
      <c r="A16" s="5"/>
      <c r="B16" s="596" t="str">
        <f>Translations!$B$419</f>
        <v>B. Beskrivning av förbättringar</v>
      </c>
      <c r="C16" s="596"/>
      <c r="D16" s="596"/>
      <c r="E16" s="596"/>
      <c r="F16" s="596"/>
      <c r="G16" s="596"/>
      <c r="H16" s="596"/>
      <c r="I16" s="596"/>
      <c r="J16" s="5"/>
    </row>
    <row r="17" spans="1:10" x14ac:dyDescent="0.2">
      <c r="B17" s="7"/>
      <c r="C17" s="599" t="str">
        <f>Translations!$B$506</f>
        <v>Typ av förbättring</v>
      </c>
      <c r="D17" s="599"/>
      <c r="E17" s="599"/>
      <c r="F17" s="599"/>
      <c r="G17" s="599"/>
      <c r="H17" s="599"/>
      <c r="I17" s="599"/>
      <c r="J17" s="5"/>
    </row>
    <row r="18" spans="1:10" x14ac:dyDescent="0.2">
      <c r="B18" s="7"/>
      <c r="C18" s="599" t="str">
        <f>Translations!$B$507</f>
        <v>Bränsle-/materialmängd och utsläppskällor</v>
      </c>
      <c r="D18" s="599"/>
      <c r="E18" s="599"/>
      <c r="F18" s="599"/>
      <c r="G18" s="599"/>
      <c r="H18" s="599"/>
      <c r="I18" s="599"/>
      <c r="J18" s="5"/>
    </row>
    <row r="19" spans="1:10" ht="5.0999999999999996" customHeight="1" x14ac:dyDescent="0.2">
      <c r="B19" s="8"/>
      <c r="C19" s="597"/>
      <c r="D19" s="597"/>
      <c r="E19" s="597"/>
      <c r="F19" s="597"/>
      <c r="G19" s="597"/>
      <c r="H19" s="597"/>
      <c r="I19" s="597"/>
      <c r="J19" s="5"/>
    </row>
    <row r="20" spans="1:10" x14ac:dyDescent="0.2">
      <c r="A20" s="5"/>
      <c r="B20" s="596" t="str">
        <f>Translations!$B$508</f>
        <v>C. Förbättringar som avser avvikelser i verifieringsrapporten</v>
      </c>
      <c r="C20" s="596"/>
      <c r="D20" s="596"/>
      <c r="E20" s="596"/>
      <c r="F20" s="596"/>
      <c r="G20" s="596"/>
      <c r="H20" s="596"/>
      <c r="I20" s="596"/>
      <c r="J20" s="5"/>
    </row>
    <row r="21" spans="1:10" ht="5.0999999999999996" customHeight="1" x14ac:dyDescent="0.2">
      <c r="B21" s="8"/>
      <c r="C21" s="597"/>
      <c r="D21" s="597"/>
      <c r="E21" s="597"/>
      <c r="F21" s="597"/>
      <c r="G21" s="597"/>
      <c r="H21" s="597"/>
      <c r="I21" s="597"/>
      <c r="J21" s="5"/>
    </row>
    <row r="22" spans="1:10" x14ac:dyDescent="0.2">
      <c r="A22" s="5"/>
      <c r="B22" s="596" t="str">
        <f>Translations!$B$509</f>
        <v>D. Förbättringar som avser kontrollörens rekommendationer</v>
      </c>
      <c r="C22" s="596"/>
      <c r="D22" s="596"/>
      <c r="E22" s="596"/>
      <c r="F22" s="596"/>
      <c r="G22" s="596"/>
      <c r="H22" s="596"/>
      <c r="I22" s="596"/>
      <c r="J22" s="5"/>
    </row>
    <row r="23" spans="1:10" ht="5.0999999999999996" customHeight="1" x14ac:dyDescent="0.2">
      <c r="B23" s="8"/>
      <c r="C23" s="597"/>
      <c r="D23" s="597"/>
      <c r="E23" s="597"/>
      <c r="F23" s="597"/>
      <c r="G23" s="597"/>
      <c r="H23" s="597"/>
      <c r="I23" s="597"/>
      <c r="J23" s="5"/>
    </row>
    <row r="24" spans="1:10" x14ac:dyDescent="0.2">
      <c r="A24" s="5"/>
      <c r="B24" s="596" t="str">
        <f>Translations!$B$510</f>
        <v>E. Förbättringar som avser bränsle-/materialmängder</v>
      </c>
      <c r="C24" s="596"/>
      <c r="D24" s="596"/>
      <c r="E24" s="596"/>
      <c r="F24" s="596"/>
      <c r="G24" s="596"/>
      <c r="H24" s="596"/>
      <c r="I24" s="596"/>
      <c r="J24" s="5"/>
    </row>
    <row r="25" spans="1:10" ht="5.0999999999999996" customHeight="1" x14ac:dyDescent="0.2">
      <c r="B25" s="8"/>
      <c r="C25" s="597"/>
      <c r="D25" s="597"/>
      <c r="E25" s="597"/>
      <c r="F25" s="597"/>
      <c r="G25" s="597"/>
      <c r="H25" s="597"/>
      <c r="I25" s="597"/>
      <c r="J25" s="5"/>
    </row>
    <row r="26" spans="1:10" x14ac:dyDescent="0.2">
      <c r="A26" s="5"/>
      <c r="B26" s="596" t="str">
        <f>Translations!$B$511</f>
        <v>F. Förbättringar som avser mätningsbaserade övervakningsmetoder</v>
      </c>
      <c r="C26" s="596"/>
      <c r="D26" s="596"/>
      <c r="E26" s="596"/>
      <c r="F26" s="596"/>
      <c r="G26" s="596"/>
      <c r="H26" s="596"/>
      <c r="I26" s="596"/>
      <c r="J26" s="5"/>
    </row>
    <row r="27" spans="1:10" ht="5.0999999999999996" customHeight="1" x14ac:dyDescent="0.2">
      <c r="B27" s="8"/>
      <c r="C27" s="597"/>
      <c r="D27" s="597"/>
      <c r="E27" s="597"/>
      <c r="F27" s="597"/>
      <c r="G27" s="597"/>
      <c r="H27" s="597"/>
      <c r="I27" s="597"/>
      <c r="J27" s="5"/>
    </row>
    <row r="28" spans="1:10" x14ac:dyDescent="0.2">
      <c r="A28" s="5"/>
      <c r="B28" s="596" t="str">
        <f>Translations!$B$116</f>
        <v>G. Alternativa metoder</v>
      </c>
      <c r="C28" s="596"/>
      <c r="D28" s="596"/>
      <c r="E28" s="596"/>
      <c r="F28" s="596"/>
      <c r="G28" s="596"/>
      <c r="H28" s="596"/>
      <c r="I28" s="596"/>
      <c r="J28" s="5"/>
    </row>
    <row r="29" spans="1:10" ht="5.0999999999999996" customHeight="1" x14ac:dyDescent="0.2">
      <c r="A29" s="5"/>
      <c r="B29" s="9"/>
      <c r="C29" s="9"/>
      <c r="D29" s="5"/>
      <c r="E29" s="5"/>
      <c r="F29" s="5"/>
      <c r="G29" s="5"/>
      <c r="H29" s="5"/>
      <c r="I29" s="5"/>
      <c r="J29" s="5"/>
    </row>
    <row r="30" spans="1:10" x14ac:dyDescent="0.2">
      <c r="A30" s="5"/>
      <c r="B30" s="596" t="str">
        <f>Translations!$B$421</f>
        <v>H. Ytterligare information</v>
      </c>
      <c r="C30" s="596"/>
      <c r="D30" s="596"/>
      <c r="E30" s="596"/>
      <c r="F30" s="596"/>
      <c r="G30" s="596"/>
      <c r="H30" s="596"/>
      <c r="I30" s="596"/>
      <c r="J30" s="5"/>
    </row>
    <row r="31" spans="1:10" x14ac:dyDescent="0.2">
      <c r="B31" s="7"/>
      <c r="C31" s="599" t="str">
        <f>Translations!$B$422</f>
        <v>Definitioner och förkortningar</v>
      </c>
      <c r="D31" s="599"/>
      <c r="E31" s="599"/>
      <c r="F31" s="599"/>
      <c r="G31" s="599"/>
      <c r="H31" s="599"/>
      <c r="I31" s="599"/>
      <c r="J31" s="5"/>
    </row>
    <row r="32" spans="1:10" x14ac:dyDescent="0.2">
      <c r="B32" s="7"/>
      <c r="C32" s="599" t="str">
        <f>Translations!$B$11</f>
        <v>Ytterligare information</v>
      </c>
      <c r="D32" s="599"/>
      <c r="E32" s="599"/>
      <c r="F32" s="599"/>
      <c r="G32" s="599"/>
      <c r="H32" s="599"/>
      <c r="I32" s="599"/>
      <c r="J32" s="5"/>
    </row>
    <row r="33" spans="1:10" x14ac:dyDescent="0.2">
      <c r="B33" s="7"/>
      <c r="C33" s="599" t="str">
        <f>Translations!$B$12</f>
        <v>Kommentarer</v>
      </c>
      <c r="D33" s="599"/>
      <c r="E33" s="599"/>
      <c r="F33" s="599"/>
      <c r="G33" s="599"/>
      <c r="H33" s="599"/>
      <c r="I33" s="599"/>
      <c r="J33" s="5"/>
    </row>
    <row r="34" spans="1:10" x14ac:dyDescent="0.2">
      <c r="A34" s="5"/>
      <c r="B34" s="9"/>
      <c r="C34" s="9"/>
      <c r="D34" s="5"/>
      <c r="E34" s="5"/>
      <c r="F34" s="5"/>
      <c r="G34" s="5"/>
      <c r="H34" s="5"/>
      <c r="I34" s="5"/>
      <c r="J34" s="5"/>
    </row>
    <row r="35" spans="1:10" ht="13.5" customHeight="1" thickBot="1" x14ac:dyDescent="0.25">
      <c r="B35" s="10" t="str">
        <f>Translations!$B$13</f>
        <v>Information om denna fil:</v>
      </c>
      <c r="J35" s="11"/>
    </row>
    <row r="36" spans="1:10" ht="14.25" customHeight="1" x14ac:dyDescent="0.2">
      <c r="B36" s="1" t="str">
        <f>Translations!$B$423</f>
        <v>Denna rapport om förbättringar har skickats in av (huvudman):</v>
      </c>
      <c r="F36" s="600" t="str">
        <f>IF(ISBLANK('A_OperatorInst ID'!$I$45),"",'A_OperatorInst ID'!$I$45)</f>
        <v/>
      </c>
      <c r="G36" s="601"/>
      <c r="H36" s="601"/>
      <c r="I36" s="602"/>
      <c r="J36" s="11"/>
    </row>
    <row r="37" spans="1:10" ht="12.75" customHeight="1" x14ac:dyDescent="0.2">
      <c r="B37" s="12" t="str">
        <f>Translations!$B$14</f>
        <v>Anläggningens namn:</v>
      </c>
      <c r="F37" s="603" t="str">
        <f>IF(ISBLANK('A_OperatorInst ID'!$I$44),"",'A_OperatorInst ID'!$I$44)</f>
        <v/>
      </c>
      <c r="G37" s="604"/>
      <c r="H37" s="604"/>
      <c r="I37" s="605"/>
      <c r="J37" s="11"/>
    </row>
    <row r="38" spans="1:10" ht="13.5" customHeight="1" thickBot="1" x14ac:dyDescent="0.25">
      <c r="B38" s="12" t="str">
        <f>Translations!$B$15</f>
        <v>Anläggningens unika ID (NAP-nummer):</v>
      </c>
      <c r="F38" s="606" t="str">
        <f>IF(ISBLANK('A_OperatorInst ID'!$I$43),"",'A_OperatorInst ID'!$I$43)</f>
        <v/>
      </c>
      <c r="G38" s="607"/>
      <c r="H38" s="607"/>
      <c r="I38" s="608"/>
    </row>
    <row r="39" spans="1:10" ht="13.5" thickBot="1" x14ac:dyDescent="0.25"/>
    <row r="40" spans="1:10" ht="12.75" customHeight="1" x14ac:dyDescent="0.2">
      <c r="B40" s="609" t="s">
        <v>1023</v>
      </c>
      <c r="C40" s="610"/>
      <c r="D40" s="610"/>
      <c r="E40" s="610"/>
      <c r="F40" s="610"/>
      <c r="G40" s="610"/>
      <c r="H40" s="610"/>
      <c r="I40" s="611"/>
    </row>
    <row r="41" spans="1:10" ht="28.5" customHeight="1" thickBot="1" x14ac:dyDescent="0.25">
      <c r="B41" s="612"/>
      <c r="C41" s="613"/>
      <c r="D41" s="613"/>
      <c r="E41" s="613"/>
      <c r="F41" s="613"/>
      <c r="G41" s="613"/>
      <c r="H41" s="613"/>
      <c r="I41" s="614"/>
    </row>
    <row r="46" spans="1:10" ht="13.5" customHeight="1" thickBot="1" x14ac:dyDescent="0.25">
      <c r="B46" s="598"/>
      <c r="C46" s="598"/>
      <c r="D46" s="598"/>
      <c r="F46" s="13"/>
      <c r="G46" s="13"/>
      <c r="H46" s="13"/>
      <c r="I46" s="13"/>
    </row>
    <row r="47" spans="1:10" ht="12.75" customHeight="1" x14ac:dyDescent="0.2">
      <c r="B47" s="585" t="str">
        <f>Translations!$B$622</f>
        <v>Datum (när förbättringsrapporten lämnades in till den behöriga myndigheten)</v>
      </c>
      <c r="C47" s="585"/>
      <c r="D47" s="585"/>
      <c r="F47" s="14" t="str">
        <f>Translations!$B$16</f>
        <v>Behörig firmatecknares namn och namnteckning</v>
      </c>
      <c r="G47" s="14"/>
      <c r="H47" s="14"/>
      <c r="I47" s="14"/>
    </row>
    <row r="48" spans="1:10" x14ac:dyDescent="0.2">
      <c r="B48" s="586"/>
      <c r="C48" s="586"/>
      <c r="D48" s="586"/>
      <c r="E48" s="15"/>
      <c r="F48" s="15"/>
      <c r="G48" s="15"/>
    </row>
    <row r="49" spans="2:9" x14ac:dyDescent="0.2">
      <c r="B49" s="586"/>
      <c r="C49" s="586"/>
      <c r="D49" s="586"/>
    </row>
    <row r="51" spans="2:9" ht="31.5" customHeight="1" thickBot="1" x14ac:dyDescent="0.25">
      <c r="B51" s="10" t="str">
        <f>Translations!$B$17</f>
        <v>Information om mallversion: 
(Svensk vers 3, 2018-05-22)</v>
      </c>
    </row>
    <row r="52" spans="2:9" x14ac:dyDescent="0.2">
      <c r="B52" s="587" t="str">
        <f>Translations!$B$18</f>
        <v>Mallen tillhandahållen av:</v>
      </c>
      <c r="C52" s="588"/>
      <c r="D52" s="588"/>
      <c r="E52" s="589"/>
      <c r="F52" s="16" t="str">
        <f>VersionDocumentation!B4</f>
        <v>Europeiska kommissionen</v>
      </c>
      <c r="G52" s="17"/>
      <c r="H52" s="17"/>
      <c r="I52" s="18"/>
    </row>
    <row r="53" spans="2:9" x14ac:dyDescent="0.2">
      <c r="B53" s="590" t="str">
        <f>Translations!$B$19</f>
        <v>Publiceringsdatum:</v>
      </c>
      <c r="C53" s="591"/>
      <c r="D53" s="591"/>
      <c r="E53" s="592"/>
      <c r="F53" s="19">
        <f>VersionDocumentation!B3</f>
        <v>41443</v>
      </c>
      <c r="G53" s="20"/>
      <c r="H53" s="20"/>
      <c r="I53" s="21"/>
    </row>
    <row r="54" spans="2:9" x14ac:dyDescent="0.2">
      <c r="B54" s="590" t="str">
        <f>Translations!$B$20</f>
        <v>Språkversion:</v>
      </c>
      <c r="C54" s="591"/>
      <c r="D54" s="591"/>
      <c r="E54" s="592"/>
      <c r="F54" s="22" t="str">
        <f>VersionDocumentation!B5</f>
        <v>Engelska</v>
      </c>
      <c r="G54" s="20"/>
      <c r="H54" s="20"/>
      <c r="I54" s="21"/>
    </row>
    <row r="55" spans="2:9" ht="13.5" customHeight="1" thickBot="1" x14ac:dyDescent="0.25">
      <c r="B55" s="593" t="str">
        <f>Translations!$B$21</f>
        <v>Filens referensnamn:</v>
      </c>
      <c r="C55" s="594"/>
      <c r="D55" s="594"/>
      <c r="E55" s="595"/>
      <c r="F55" s="23" t="str">
        <f>VersionDocumentation!C3</f>
        <v>P3 Improvement_COM_en_180613.xls</v>
      </c>
      <c r="G55" s="24"/>
      <c r="H55" s="24"/>
      <c r="I55" s="25"/>
    </row>
    <row r="56" spans="2:9" ht="13.5" thickBot="1" x14ac:dyDescent="0.25"/>
    <row r="57" spans="2:9" ht="52.5" customHeight="1" x14ac:dyDescent="0.2">
      <c r="B57" s="615" t="s">
        <v>1025</v>
      </c>
      <c r="C57" s="616"/>
      <c r="D57" s="616"/>
      <c r="E57" s="616"/>
      <c r="F57" s="616"/>
      <c r="G57" s="616"/>
      <c r="H57" s="616"/>
      <c r="I57" s="616"/>
    </row>
  </sheetData>
  <sheetProtection formatCells="0" formatColumns="0" formatRows="0"/>
  <mergeCells count="36">
    <mergeCell ref="B57:I57"/>
    <mergeCell ref="C13:I13"/>
    <mergeCell ref="B8:I8"/>
    <mergeCell ref="B9:I9"/>
    <mergeCell ref="B10:I10"/>
    <mergeCell ref="B11:I11"/>
    <mergeCell ref="C12:I12"/>
    <mergeCell ref="C25:I25"/>
    <mergeCell ref="C14:I14"/>
    <mergeCell ref="C15:I15"/>
    <mergeCell ref="B16:I16"/>
    <mergeCell ref="C17:I17"/>
    <mergeCell ref="C18:I18"/>
    <mergeCell ref="C19:I19"/>
    <mergeCell ref="B20:I20"/>
    <mergeCell ref="C21:I21"/>
    <mergeCell ref="B22:I22"/>
    <mergeCell ref="C23:I23"/>
    <mergeCell ref="B24:I24"/>
    <mergeCell ref="B46:D46"/>
    <mergeCell ref="B26:I26"/>
    <mergeCell ref="C27:I27"/>
    <mergeCell ref="B28:I28"/>
    <mergeCell ref="B30:I30"/>
    <mergeCell ref="C31:I31"/>
    <mergeCell ref="C32:I32"/>
    <mergeCell ref="C33:I33"/>
    <mergeCell ref="F36:I36"/>
    <mergeCell ref="F37:I37"/>
    <mergeCell ref="F38:I38"/>
    <mergeCell ref="B40:I41"/>
    <mergeCell ref="B47:D49"/>
    <mergeCell ref="B52:E52"/>
    <mergeCell ref="B53:E53"/>
    <mergeCell ref="B54:E54"/>
    <mergeCell ref="B55:E55"/>
  </mergeCells>
  <hyperlinks>
    <hyperlink ref="B8" location="JUMP_a_Content" display="JUMP_a_Content"/>
    <hyperlink ref="B9" location="JUMP_b_Guidelines_Top" display="JUMP_b_Guidelines_Top"/>
    <hyperlink ref="B11" location="JUMP_C_Top" display="JUMP_C_Top"/>
    <hyperlink ref="B12" location="JUMP_C_5" display="JUMP_C_5"/>
    <hyperlink ref="C12" location="JUMP_A_1" display="JUMP_A_1"/>
    <hyperlink ref="B13" location="JUMP_C_6" display="JUMP_C_6"/>
    <hyperlink ref="C13" location="JUMP_A_2" display="JUMP_A_2"/>
    <hyperlink ref="B14" location="JUMP_C_6" display="JUMP_C_6"/>
    <hyperlink ref="C14" location="JUMP_A_4" display="JUMP_A_4"/>
    <hyperlink ref="B16" location="JUMP_B_Top1" display="JUMP_B_Top1"/>
    <hyperlink ref="B17" location="JUMP_B_2" display="JUMP_B_2"/>
    <hyperlink ref="C17" location="JUMP_B_6" display="JUMP_B_6"/>
    <hyperlink ref="B18" location="JUMP_B_3" display="JUMP_B_3"/>
    <hyperlink ref="C18" location="JUMP_B_7" display="JUMP_B_7"/>
    <hyperlink ref="B20" location="JUMP_C_Top1" display="JUMP_C_Top1"/>
    <hyperlink ref="B22" location="JUMP_D_Top" display="JUMP_D_Top"/>
    <hyperlink ref="B24" location="JUMP_E_Top" display="JUMP_E_Top"/>
    <hyperlink ref="B26" location="F_MeasurementBasedApproaches!C6" display="F_MeasurementBasedApproaches!C6"/>
    <hyperlink ref="B28" location="JUMP_G_Top" display="JUMP_G_Top"/>
    <hyperlink ref="B30" location="JUMP_L_Top" display="JUMP_L_Top"/>
    <hyperlink ref="B31" location="JUMP_L_26" display="JUMP_L_26"/>
    <hyperlink ref="C31" location="JUMP_H_14" display="JUMP_H_14"/>
    <hyperlink ref="B32" location="JUMP_L_26" display="JUMP_L_26"/>
    <hyperlink ref="C32" location="JUMP_H_15" display="JUMP_H_15"/>
    <hyperlink ref="B33" location="JUMP_L_26" display="JUMP_L_26"/>
    <hyperlink ref="C33" location="JUMP_L_26" display="JUMP_L_26"/>
  </hyperlinks>
  <pageMargins left="0.78740157480314965" right="0.78740157480314965" top="0.78740157480314965" bottom="0.78740157480314965" header="0.39370078740157483" footer="0.39370078740157483"/>
  <pageSetup paperSize="9" scale="86" orientation="portrait" r:id="rId1"/>
  <headerFooter>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indexed="9"/>
    <pageSetUpPr fitToPage="1"/>
  </sheetPr>
  <dimension ref="A1:N74"/>
  <sheetViews>
    <sheetView zoomScale="85" zoomScaleNormal="85" workbookViewId="0">
      <pane ySplit="3" topLeftCell="A4" activePane="bottomLeft" state="frozen"/>
      <selection pane="bottomLeft" activeCell="B40" sqref="B40:J40"/>
    </sheetView>
  </sheetViews>
  <sheetFormatPr defaultColWidth="11.42578125" defaultRowHeight="12.75" x14ac:dyDescent="0.2"/>
  <cols>
    <col min="1" max="1" width="3.140625" style="8" customWidth="1"/>
    <col min="2" max="2" width="4.140625" style="8" customWidth="1"/>
    <col min="3" max="13" width="12.7109375" style="8" customWidth="1"/>
    <col min="14" max="14" width="7.7109375" style="76" customWidth="1"/>
    <col min="15" max="16384" width="11.42578125" style="8"/>
  </cols>
  <sheetData>
    <row r="1" spans="1:14" ht="13.5" customHeight="1" thickBot="1" x14ac:dyDescent="0.25">
      <c r="A1" s="741" t="str">
        <f>Translations!$B$462</f>
        <v>H. Ytterligare information</v>
      </c>
      <c r="B1" s="742"/>
      <c r="C1" s="743"/>
      <c r="D1" s="690" t="str">
        <f>Translations!$B$23</f>
        <v>Navigationsområde:</v>
      </c>
      <c r="E1" s="691"/>
      <c r="F1" s="688" t="str">
        <f>Translations!$B$24</f>
        <v>Innehållsförteckning</v>
      </c>
      <c r="G1" s="689"/>
      <c r="H1" s="688" t="str">
        <f>Translations!$B$25</f>
        <v>Föregående blad</v>
      </c>
      <c r="I1" s="689"/>
      <c r="J1" s="688" t="str">
        <f>Translations!$B$26</f>
        <v>Nästa blad</v>
      </c>
      <c r="K1" s="689"/>
      <c r="L1" s="688"/>
      <c r="M1" s="689"/>
      <c r="N1" s="307"/>
    </row>
    <row r="2" spans="1:14" ht="12.75" customHeight="1" x14ac:dyDescent="0.2">
      <c r="A2" s="744"/>
      <c r="B2" s="745"/>
      <c r="C2" s="746"/>
      <c r="D2" s="677" t="str">
        <f>Translations!$B$27</f>
        <v>Till början på sidan</v>
      </c>
      <c r="E2" s="676"/>
      <c r="F2" s="877" t="str">
        <f>Translations!$B$422</f>
        <v>Definitioner och förkortningar</v>
      </c>
      <c r="G2" s="878"/>
      <c r="H2" s="879" t="str">
        <f>Translations!$B$463</f>
        <v>Ytterligare information</v>
      </c>
      <c r="I2" s="878"/>
      <c r="J2" s="880" t="str">
        <f>Translations!$B$12</f>
        <v>Kommentarer</v>
      </c>
      <c r="K2" s="881"/>
      <c r="L2" s="673"/>
      <c r="M2" s="674"/>
      <c r="N2" s="89"/>
    </row>
    <row r="3" spans="1:14" ht="13.5" customHeight="1" thickBot="1" x14ac:dyDescent="0.25">
      <c r="A3" s="785"/>
      <c r="B3" s="786"/>
      <c r="C3" s="787"/>
      <c r="D3" s="677"/>
      <c r="E3" s="676"/>
      <c r="F3" s="882"/>
      <c r="G3" s="883"/>
      <c r="H3" s="884"/>
      <c r="I3" s="736"/>
      <c r="J3" s="884"/>
      <c r="K3" s="885"/>
      <c r="L3" s="678"/>
      <c r="M3" s="679"/>
      <c r="N3" s="89"/>
    </row>
    <row r="4" spans="1:14" x14ac:dyDescent="0.2">
      <c r="A4" s="308"/>
      <c r="B4" s="52"/>
      <c r="C4" s="52"/>
      <c r="D4" s="52"/>
      <c r="E4" s="228"/>
      <c r="F4" s="228"/>
      <c r="G4" s="52"/>
      <c r="H4" s="52"/>
      <c r="I4" s="52"/>
      <c r="J4" s="52"/>
      <c r="K4" s="52"/>
      <c r="L4" s="52"/>
      <c r="M4" s="52"/>
      <c r="N4" s="89"/>
    </row>
    <row r="5" spans="1:14" ht="18" customHeight="1" x14ac:dyDescent="0.2">
      <c r="A5" s="308"/>
      <c r="B5" s="862" t="str">
        <f>Translations!$B$464</f>
        <v>H. Ytterligare information om denna rapport</v>
      </c>
      <c r="C5" s="862"/>
      <c r="D5" s="862"/>
      <c r="E5" s="862"/>
      <c r="F5" s="862"/>
      <c r="G5" s="862"/>
      <c r="H5" s="862"/>
      <c r="I5" s="862"/>
      <c r="J5" s="862"/>
      <c r="K5" s="52"/>
      <c r="L5" s="52"/>
      <c r="M5" s="52"/>
      <c r="N5" s="89"/>
    </row>
    <row r="6" spans="1:14" x14ac:dyDescent="0.2">
      <c r="A6" s="308"/>
      <c r="B6" s="52"/>
      <c r="C6" s="52"/>
      <c r="D6" s="52"/>
      <c r="E6" s="52"/>
      <c r="F6" s="52"/>
      <c r="G6" s="52"/>
      <c r="H6" s="52"/>
      <c r="I6" s="52"/>
      <c r="J6" s="52"/>
      <c r="K6" s="52"/>
      <c r="L6" s="52"/>
      <c r="M6" s="52"/>
      <c r="N6" s="89"/>
    </row>
    <row r="7" spans="1:14" s="1" customFormat="1" ht="18.75" customHeight="1" x14ac:dyDescent="0.2">
      <c r="A7" s="83"/>
      <c r="B7" s="80">
        <v>13</v>
      </c>
      <c r="C7" s="705" t="str">
        <f>Translations!$B$10</f>
        <v>Förteckning över använda definitioner och förkortningar</v>
      </c>
      <c r="D7" s="705"/>
      <c r="E7" s="705"/>
      <c r="F7" s="705"/>
      <c r="G7" s="705"/>
      <c r="H7" s="705"/>
      <c r="I7" s="705"/>
      <c r="J7" s="705"/>
      <c r="K7" s="705"/>
      <c r="L7" s="705"/>
      <c r="M7" s="705"/>
      <c r="N7" s="73"/>
    </row>
    <row r="8" spans="1:14" ht="5.0999999999999996" customHeight="1" x14ac:dyDescent="0.2">
      <c r="A8" s="227"/>
      <c r="B8" s="309"/>
      <c r="C8" s="55"/>
      <c r="D8" s="55"/>
      <c r="E8" s="55"/>
      <c r="F8" s="55"/>
      <c r="G8" s="55"/>
      <c r="H8" s="55"/>
      <c r="I8" s="55"/>
      <c r="J8" s="55"/>
      <c r="K8" s="52"/>
      <c r="L8" s="52"/>
      <c r="M8" s="52"/>
      <c r="N8" s="89"/>
    </row>
    <row r="9" spans="1:14" ht="12.75" customHeight="1" x14ac:dyDescent="0.2">
      <c r="A9" s="227"/>
      <c r="B9" s="112"/>
      <c r="C9" s="707" t="str">
        <f>Translations!$B$465</f>
        <v>Ange alla förkortningar, akronymer eller definitioner som du har använt när du har sammanställt denna förbättringsrapport.</v>
      </c>
      <c r="D9" s="707"/>
      <c r="E9" s="707"/>
      <c r="F9" s="707"/>
      <c r="G9" s="707"/>
      <c r="H9" s="707"/>
      <c r="I9" s="707"/>
      <c r="J9" s="707"/>
      <c r="K9" s="707"/>
      <c r="L9" s="707"/>
      <c r="M9" s="52"/>
      <c r="N9" s="89"/>
    </row>
    <row r="10" spans="1:14" ht="5.0999999999999996" customHeight="1" x14ac:dyDescent="0.2">
      <c r="A10" s="227"/>
      <c r="B10" s="309"/>
      <c r="C10" s="55"/>
      <c r="D10" s="55"/>
      <c r="E10" s="55"/>
      <c r="F10" s="55"/>
      <c r="G10" s="55"/>
      <c r="H10" s="55"/>
      <c r="I10" s="55"/>
      <c r="J10" s="55"/>
      <c r="K10" s="52"/>
      <c r="L10" s="52"/>
      <c r="M10" s="52"/>
      <c r="N10" s="89"/>
    </row>
    <row r="11" spans="1:14" x14ac:dyDescent="0.2">
      <c r="A11" s="227"/>
      <c r="B11" s="310"/>
      <c r="C11" s="874" t="str">
        <f>Translations!$B$117</f>
        <v>Förkortning</v>
      </c>
      <c r="D11" s="875"/>
      <c r="E11" s="874" t="str">
        <f>Translations!$B$118</f>
        <v>Definition</v>
      </c>
      <c r="F11" s="876"/>
      <c r="G11" s="876"/>
      <c r="H11" s="876"/>
      <c r="I11" s="876"/>
      <c r="J11" s="876"/>
      <c r="K11" s="876"/>
      <c r="L11" s="875"/>
      <c r="M11" s="52"/>
      <c r="N11" s="89"/>
    </row>
    <row r="12" spans="1:14" x14ac:dyDescent="0.2">
      <c r="A12" s="227"/>
      <c r="B12" s="310"/>
      <c r="C12" s="868"/>
      <c r="D12" s="869"/>
      <c r="E12" s="870"/>
      <c r="F12" s="871"/>
      <c r="G12" s="871"/>
      <c r="H12" s="871"/>
      <c r="I12" s="871"/>
      <c r="J12" s="871"/>
      <c r="K12" s="871"/>
      <c r="L12" s="872"/>
      <c r="M12" s="52"/>
      <c r="N12" s="89"/>
    </row>
    <row r="13" spans="1:14" x14ac:dyDescent="0.2">
      <c r="A13" s="227"/>
      <c r="B13" s="310"/>
      <c r="C13" s="868"/>
      <c r="D13" s="869"/>
      <c r="E13" s="870"/>
      <c r="F13" s="871"/>
      <c r="G13" s="871"/>
      <c r="H13" s="871"/>
      <c r="I13" s="871"/>
      <c r="J13" s="871"/>
      <c r="K13" s="871"/>
      <c r="L13" s="872"/>
      <c r="M13" s="52"/>
      <c r="N13" s="89"/>
    </row>
    <row r="14" spans="1:14" x14ac:dyDescent="0.2">
      <c r="A14" s="227"/>
      <c r="B14" s="310"/>
      <c r="C14" s="868"/>
      <c r="D14" s="869"/>
      <c r="E14" s="870"/>
      <c r="F14" s="871"/>
      <c r="G14" s="871"/>
      <c r="H14" s="871"/>
      <c r="I14" s="871"/>
      <c r="J14" s="871"/>
      <c r="K14" s="871"/>
      <c r="L14" s="872"/>
      <c r="M14" s="52"/>
      <c r="N14" s="89"/>
    </row>
    <row r="15" spans="1:14" x14ac:dyDescent="0.2">
      <c r="A15" s="227"/>
      <c r="B15" s="310"/>
      <c r="C15" s="868"/>
      <c r="D15" s="869"/>
      <c r="E15" s="870"/>
      <c r="F15" s="871"/>
      <c r="G15" s="871"/>
      <c r="H15" s="871"/>
      <c r="I15" s="871"/>
      <c r="J15" s="871"/>
      <c r="K15" s="871"/>
      <c r="L15" s="872"/>
      <c r="M15" s="52"/>
      <c r="N15" s="89"/>
    </row>
    <row r="16" spans="1:14" x14ac:dyDescent="0.2">
      <c r="A16" s="227"/>
      <c r="B16" s="310"/>
      <c r="C16" s="868"/>
      <c r="D16" s="869"/>
      <c r="E16" s="870"/>
      <c r="F16" s="871"/>
      <c r="G16" s="871"/>
      <c r="H16" s="871"/>
      <c r="I16" s="871"/>
      <c r="J16" s="871"/>
      <c r="K16" s="871"/>
      <c r="L16" s="872"/>
      <c r="M16" s="52"/>
      <c r="N16" s="89"/>
    </row>
    <row r="17" spans="1:14" x14ac:dyDescent="0.2">
      <c r="A17" s="227"/>
      <c r="B17" s="310"/>
      <c r="C17" s="868"/>
      <c r="D17" s="869"/>
      <c r="E17" s="870"/>
      <c r="F17" s="871"/>
      <c r="G17" s="871"/>
      <c r="H17" s="871"/>
      <c r="I17" s="871"/>
      <c r="J17" s="871"/>
      <c r="K17" s="871"/>
      <c r="L17" s="872"/>
      <c r="M17" s="52"/>
      <c r="N17" s="89"/>
    </row>
    <row r="18" spans="1:14" x14ac:dyDescent="0.2">
      <c r="A18" s="227"/>
      <c r="B18" s="310"/>
      <c r="C18" s="868"/>
      <c r="D18" s="869"/>
      <c r="E18" s="870"/>
      <c r="F18" s="871"/>
      <c r="G18" s="871"/>
      <c r="H18" s="871"/>
      <c r="I18" s="871"/>
      <c r="J18" s="871"/>
      <c r="K18" s="871"/>
      <c r="L18" s="872"/>
      <c r="M18" s="52"/>
      <c r="N18" s="89"/>
    </row>
    <row r="19" spans="1:14" x14ac:dyDescent="0.2">
      <c r="A19" s="227"/>
      <c r="B19" s="310"/>
      <c r="C19" s="868"/>
      <c r="D19" s="869"/>
      <c r="E19" s="870"/>
      <c r="F19" s="871"/>
      <c r="G19" s="871"/>
      <c r="H19" s="871"/>
      <c r="I19" s="871"/>
      <c r="J19" s="871"/>
      <c r="K19" s="871"/>
      <c r="L19" s="872"/>
      <c r="M19" s="52"/>
      <c r="N19" s="89"/>
    </row>
    <row r="20" spans="1:14" x14ac:dyDescent="0.2">
      <c r="A20" s="227"/>
      <c r="B20" s="310"/>
      <c r="C20" s="868"/>
      <c r="D20" s="869"/>
      <c r="E20" s="870"/>
      <c r="F20" s="871"/>
      <c r="G20" s="871"/>
      <c r="H20" s="871"/>
      <c r="I20" s="871"/>
      <c r="J20" s="871"/>
      <c r="K20" s="871"/>
      <c r="L20" s="872"/>
      <c r="M20" s="52"/>
      <c r="N20" s="89"/>
    </row>
    <row r="21" spans="1:14" x14ac:dyDescent="0.2">
      <c r="A21" s="227"/>
      <c r="B21" s="310"/>
      <c r="C21" s="868"/>
      <c r="D21" s="869"/>
      <c r="E21" s="870"/>
      <c r="F21" s="871"/>
      <c r="G21" s="871"/>
      <c r="H21" s="871"/>
      <c r="I21" s="871"/>
      <c r="J21" s="871"/>
      <c r="K21" s="871"/>
      <c r="L21" s="872"/>
      <c r="M21" s="52"/>
      <c r="N21" s="89"/>
    </row>
    <row r="22" spans="1:14" x14ac:dyDescent="0.2">
      <c r="A22" s="227"/>
      <c r="B22" s="52"/>
      <c r="C22" s="311"/>
      <c r="D22" s="312"/>
      <c r="E22" s="312"/>
      <c r="F22" s="312"/>
      <c r="G22" s="312"/>
      <c r="H22" s="312"/>
      <c r="I22" s="312"/>
      <c r="J22" s="312"/>
      <c r="K22" s="312"/>
      <c r="L22" s="52"/>
      <c r="M22" s="52"/>
      <c r="N22" s="89"/>
    </row>
    <row r="23" spans="1:14" s="1" customFormat="1" ht="18.75" customHeight="1" x14ac:dyDescent="0.2">
      <c r="A23" s="83"/>
      <c r="B23" s="80">
        <v>14</v>
      </c>
      <c r="C23" s="705" t="str">
        <f>Translations!$B$11</f>
        <v>Ytterligare information</v>
      </c>
      <c r="D23" s="705"/>
      <c r="E23" s="705"/>
      <c r="F23" s="705"/>
      <c r="G23" s="705"/>
      <c r="H23" s="705"/>
      <c r="I23" s="705"/>
      <c r="J23" s="705"/>
      <c r="K23" s="705"/>
      <c r="L23" s="705"/>
      <c r="M23" s="705"/>
      <c r="N23" s="73"/>
    </row>
    <row r="24" spans="1:14" ht="5.0999999999999996" customHeight="1" x14ac:dyDescent="0.2">
      <c r="A24" s="227"/>
      <c r="B24" s="309"/>
      <c r="C24" s="55"/>
      <c r="D24" s="55"/>
      <c r="E24" s="55"/>
      <c r="F24" s="55"/>
      <c r="G24" s="55"/>
      <c r="H24" s="55"/>
      <c r="I24" s="55"/>
      <c r="J24" s="55"/>
      <c r="K24" s="52"/>
      <c r="L24" s="52"/>
      <c r="M24" s="52"/>
      <c r="N24" s="89"/>
    </row>
    <row r="25" spans="1:14" ht="25.5" customHeight="1" x14ac:dyDescent="0.2">
      <c r="A25" s="227"/>
      <c r="B25" s="112"/>
      <c r="C25" s="707" t="str">
        <f>Translations!$B$119</f>
        <v>Om du vill lämna någon annan information som du vill att vi ska beakta när vi behandlar din rapport, kan du göra det här. Lämna alltid informationen i digital form, om möjligt. Du kan lämna informationen i formaten Microsoft Word, Excel eller Adobe Acrobat.</v>
      </c>
      <c r="D25" s="707"/>
      <c r="E25" s="707"/>
      <c r="F25" s="707"/>
      <c r="G25" s="707"/>
      <c r="H25" s="707"/>
      <c r="I25" s="707"/>
      <c r="J25" s="707"/>
      <c r="K25" s="707"/>
      <c r="L25" s="707"/>
      <c r="M25" s="52"/>
      <c r="N25" s="89"/>
    </row>
    <row r="26" spans="1:14" ht="37.5" customHeight="1" x14ac:dyDescent="0.2">
      <c r="A26" s="227"/>
      <c r="B26" s="313"/>
      <c r="C26" s="873" t="str">
        <f>Translations!$B$466</f>
        <v xml:space="preserve">Vi rekommenderar dig att inte lämna information som inte är relevant, eftersom det kan fördröja processen. Den ytterligare dokumentation som lämnas bör anges tydligt nedan med hjälp av filnamn (om den är i digital form) eller med dokumentets referensnummer (om den är i pappersformat). Eventuella frågor besvaras av Naturvårdsverket. </v>
      </c>
      <c r="D26" s="873"/>
      <c r="E26" s="873"/>
      <c r="F26" s="873"/>
      <c r="G26" s="873"/>
      <c r="H26" s="873"/>
      <c r="I26" s="873"/>
      <c r="J26" s="873"/>
      <c r="K26" s="873"/>
      <c r="L26" s="873"/>
      <c r="M26" s="52"/>
      <c r="N26" s="89"/>
    </row>
    <row r="27" spans="1:14" ht="5.0999999999999996" customHeight="1" x14ac:dyDescent="0.2">
      <c r="A27" s="227"/>
      <c r="B27" s="309"/>
      <c r="C27" s="55"/>
      <c r="D27" s="55"/>
      <c r="E27" s="55"/>
      <c r="F27" s="55"/>
      <c r="G27" s="55"/>
      <c r="H27" s="55"/>
      <c r="I27" s="55"/>
      <c r="J27" s="55"/>
      <c r="K27" s="52"/>
      <c r="L27" s="52"/>
      <c r="M27" s="52"/>
      <c r="N27" s="89"/>
    </row>
    <row r="28" spans="1:14" ht="12.75" customHeight="1" x14ac:dyDescent="0.2">
      <c r="A28" s="227"/>
      <c r="B28" s="310"/>
      <c r="C28" s="874" t="str">
        <f>Translations!$B$120</f>
        <v>Filnamn/referens</v>
      </c>
      <c r="D28" s="875"/>
      <c r="E28" s="874" t="str">
        <f>Translations!$B$121</f>
        <v>Dokumentbeskrivning</v>
      </c>
      <c r="F28" s="876"/>
      <c r="G28" s="876"/>
      <c r="H28" s="876"/>
      <c r="I28" s="876"/>
      <c r="J28" s="876"/>
      <c r="K28" s="876"/>
      <c r="L28" s="875"/>
      <c r="M28" s="52"/>
      <c r="N28" s="89"/>
    </row>
    <row r="29" spans="1:14" x14ac:dyDescent="0.2">
      <c r="A29" s="227"/>
      <c r="B29" s="310"/>
      <c r="C29" s="868"/>
      <c r="D29" s="869"/>
      <c r="E29" s="870"/>
      <c r="F29" s="871"/>
      <c r="G29" s="871"/>
      <c r="H29" s="871"/>
      <c r="I29" s="871"/>
      <c r="J29" s="871"/>
      <c r="K29" s="871"/>
      <c r="L29" s="872"/>
      <c r="M29" s="52"/>
      <c r="N29" s="89"/>
    </row>
    <row r="30" spans="1:14" x14ac:dyDescent="0.2">
      <c r="A30" s="227"/>
      <c r="B30" s="310"/>
      <c r="C30" s="868"/>
      <c r="D30" s="869"/>
      <c r="E30" s="870"/>
      <c r="F30" s="871"/>
      <c r="G30" s="871"/>
      <c r="H30" s="871"/>
      <c r="I30" s="871"/>
      <c r="J30" s="871"/>
      <c r="K30" s="871"/>
      <c r="L30" s="872"/>
      <c r="M30" s="52"/>
      <c r="N30" s="89"/>
    </row>
    <row r="31" spans="1:14" x14ac:dyDescent="0.2">
      <c r="A31" s="227"/>
      <c r="B31" s="310"/>
      <c r="C31" s="868"/>
      <c r="D31" s="869"/>
      <c r="E31" s="870"/>
      <c r="F31" s="871"/>
      <c r="G31" s="871"/>
      <c r="H31" s="871"/>
      <c r="I31" s="871"/>
      <c r="J31" s="871"/>
      <c r="K31" s="871"/>
      <c r="L31" s="872"/>
      <c r="M31" s="52"/>
      <c r="N31" s="89"/>
    </row>
    <row r="32" spans="1:14" x14ac:dyDescent="0.2">
      <c r="A32" s="227"/>
      <c r="B32" s="310"/>
      <c r="C32" s="868"/>
      <c r="D32" s="869"/>
      <c r="E32" s="870"/>
      <c r="F32" s="871"/>
      <c r="G32" s="871"/>
      <c r="H32" s="871"/>
      <c r="I32" s="871"/>
      <c r="J32" s="871"/>
      <c r="K32" s="871"/>
      <c r="L32" s="872"/>
      <c r="M32" s="52"/>
      <c r="N32" s="89"/>
    </row>
    <row r="33" spans="1:14" x14ac:dyDescent="0.2">
      <c r="A33" s="227"/>
      <c r="B33" s="310"/>
      <c r="C33" s="868"/>
      <c r="D33" s="869"/>
      <c r="E33" s="870"/>
      <c r="F33" s="871"/>
      <c r="G33" s="871"/>
      <c r="H33" s="871"/>
      <c r="I33" s="871"/>
      <c r="J33" s="871"/>
      <c r="K33" s="871"/>
      <c r="L33" s="872"/>
      <c r="M33" s="52"/>
      <c r="N33" s="89"/>
    </row>
    <row r="34" spans="1:14" x14ac:dyDescent="0.2">
      <c r="A34" s="227"/>
      <c r="B34" s="310"/>
      <c r="C34" s="868"/>
      <c r="D34" s="869"/>
      <c r="E34" s="870"/>
      <c r="F34" s="871"/>
      <c r="G34" s="871"/>
      <c r="H34" s="871"/>
      <c r="I34" s="871"/>
      <c r="J34" s="871"/>
      <c r="K34" s="871"/>
      <c r="L34" s="872"/>
      <c r="M34" s="52"/>
      <c r="N34" s="89"/>
    </row>
    <row r="35" spans="1:14" x14ac:dyDescent="0.2">
      <c r="A35" s="227"/>
      <c r="B35" s="310"/>
      <c r="C35" s="868"/>
      <c r="D35" s="869"/>
      <c r="E35" s="870"/>
      <c r="F35" s="871"/>
      <c r="G35" s="871"/>
      <c r="H35" s="871"/>
      <c r="I35" s="871"/>
      <c r="J35" s="871"/>
      <c r="K35" s="871"/>
      <c r="L35" s="872"/>
      <c r="M35" s="52"/>
      <c r="N35" s="89"/>
    </row>
    <row r="36" spans="1:14" x14ac:dyDescent="0.2">
      <c r="A36" s="227"/>
      <c r="B36" s="310"/>
      <c r="C36" s="868"/>
      <c r="D36" s="869"/>
      <c r="E36" s="870"/>
      <c r="F36" s="871"/>
      <c r="G36" s="871"/>
      <c r="H36" s="871"/>
      <c r="I36" s="871"/>
      <c r="J36" s="871"/>
      <c r="K36" s="871"/>
      <c r="L36" s="872"/>
      <c r="M36" s="52"/>
      <c r="N36" s="89"/>
    </row>
    <row r="37" spans="1:14" x14ac:dyDescent="0.2">
      <c r="A37" s="227"/>
      <c r="B37" s="310"/>
      <c r="C37" s="868"/>
      <c r="D37" s="869"/>
      <c r="E37" s="870"/>
      <c r="F37" s="871"/>
      <c r="G37" s="871"/>
      <c r="H37" s="871"/>
      <c r="I37" s="871"/>
      <c r="J37" s="871"/>
      <c r="K37" s="871"/>
      <c r="L37" s="872"/>
      <c r="M37" s="52"/>
      <c r="N37" s="89"/>
    </row>
    <row r="38" spans="1:14" x14ac:dyDescent="0.2">
      <c r="A38" s="227"/>
      <c r="B38" s="310"/>
      <c r="C38" s="868"/>
      <c r="D38" s="869"/>
      <c r="E38" s="870"/>
      <c r="F38" s="871"/>
      <c r="G38" s="871"/>
      <c r="H38" s="871"/>
      <c r="I38" s="871"/>
      <c r="J38" s="871"/>
      <c r="K38" s="871"/>
      <c r="L38" s="872"/>
      <c r="M38" s="52"/>
      <c r="N38" s="89"/>
    </row>
    <row r="39" spans="1:14" ht="12.75" customHeight="1" x14ac:dyDescent="0.2">
      <c r="A39" s="227"/>
      <c r="B39" s="52"/>
      <c r="C39" s="310"/>
      <c r="D39" s="52"/>
      <c r="E39" s="52"/>
      <c r="F39" s="52"/>
      <c r="G39" s="52"/>
      <c r="H39" s="52"/>
      <c r="I39" s="52"/>
      <c r="J39" s="52"/>
      <c r="K39" s="52"/>
      <c r="L39" s="52"/>
      <c r="M39" s="52"/>
      <c r="N39" s="89"/>
    </row>
    <row r="40" spans="1:14" ht="18" customHeight="1" x14ac:dyDescent="0.2">
      <c r="A40" s="308"/>
      <c r="B40" s="862" t="str">
        <f>Translations!$B$467</f>
        <v>Ytterligare information, specifik för Sverige</v>
      </c>
      <c r="C40" s="862"/>
      <c r="D40" s="862"/>
      <c r="E40" s="862"/>
      <c r="F40" s="862"/>
      <c r="G40" s="862"/>
      <c r="H40" s="862"/>
      <c r="I40" s="862"/>
      <c r="J40" s="862"/>
      <c r="K40" s="52"/>
      <c r="L40" s="52"/>
      <c r="M40" s="52"/>
      <c r="N40" s="89"/>
    </row>
    <row r="41" spans="1:14" x14ac:dyDescent="0.2">
      <c r="A41" s="308"/>
      <c r="B41" s="52"/>
      <c r="C41" s="52"/>
      <c r="D41" s="52"/>
      <c r="E41" s="52"/>
      <c r="F41" s="52"/>
      <c r="G41" s="52"/>
      <c r="H41" s="52"/>
      <c r="I41" s="52"/>
      <c r="J41" s="52"/>
      <c r="K41" s="52"/>
      <c r="L41" s="52"/>
      <c r="M41" s="52"/>
      <c r="N41" s="89"/>
    </row>
    <row r="42" spans="1:14" ht="15.75" customHeight="1" x14ac:dyDescent="0.2">
      <c r="A42" s="308"/>
      <c r="B42" s="80">
        <v>15</v>
      </c>
      <c r="C42" s="863" t="str">
        <f>Translations!$B$12</f>
        <v>Kommentarer</v>
      </c>
      <c r="D42" s="863"/>
      <c r="E42" s="863"/>
      <c r="F42" s="863"/>
      <c r="G42" s="863"/>
      <c r="H42" s="863"/>
      <c r="I42" s="863"/>
      <c r="J42" s="863"/>
      <c r="K42" s="863"/>
      <c r="L42" s="863"/>
      <c r="M42" s="863"/>
      <c r="N42" s="89"/>
    </row>
    <row r="43" spans="1:14" ht="5.0999999999999996" customHeight="1" x14ac:dyDescent="0.2">
      <c r="A43" s="308"/>
      <c r="B43" s="52"/>
      <c r="C43" s="52"/>
      <c r="D43" s="52"/>
      <c r="E43" s="52"/>
      <c r="F43" s="52"/>
      <c r="G43" s="52"/>
      <c r="H43" s="52"/>
      <c r="I43" s="52"/>
      <c r="J43" s="52"/>
      <c r="K43" s="52"/>
      <c r="L43" s="52"/>
      <c r="M43" s="52"/>
      <c r="N43" s="89"/>
    </row>
    <row r="44" spans="1:14" x14ac:dyDescent="0.2">
      <c r="A44" s="308"/>
      <c r="B44" s="864" t="str">
        <f>Translations!$B$122</f>
        <v>Plats för ytterligare kommentarer:</v>
      </c>
      <c r="C44" s="864"/>
      <c r="D44" s="864"/>
      <c r="E44" s="864"/>
      <c r="F44" s="864"/>
      <c r="G44" s="864"/>
      <c r="H44" s="864"/>
      <c r="I44" s="864"/>
      <c r="J44" s="864"/>
      <c r="K44" s="864"/>
      <c r="L44" s="864"/>
      <c r="M44" s="864"/>
      <c r="N44" s="89"/>
    </row>
    <row r="45" spans="1:14" x14ac:dyDescent="0.2">
      <c r="A45" s="308"/>
      <c r="B45" s="865"/>
      <c r="C45" s="866"/>
      <c r="D45" s="866"/>
      <c r="E45" s="866"/>
      <c r="F45" s="866"/>
      <c r="G45" s="866"/>
      <c r="H45" s="866"/>
      <c r="I45" s="866"/>
      <c r="J45" s="866"/>
      <c r="K45" s="866"/>
      <c r="L45" s="866"/>
      <c r="M45" s="867"/>
      <c r="N45" s="89"/>
    </row>
    <row r="46" spans="1:14" x14ac:dyDescent="0.2">
      <c r="A46" s="308"/>
      <c r="B46" s="856"/>
      <c r="C46" s="857"/>
      <c r="D46" s="857"/>
      <c r="E46" s="857"/>
      <c r="F46" s="857"/>
      <c r="G46" s="857"/>
      <c r="H46" s="857"/>
      <c r="I46" s="857"/>
      <c r="J46" s="857"/>
      <c r="K46" s="857"/>
      <c r="L46" s="857"/>
      <c r="M46" s="858"/>
      <c r="N46" s="89"/>
    </row>
    <row r="47" spans="1:14" x14ac:dyDescent="0.2">
      <c r="A47" s="308"/>
      <c r="B47" s="856"/>
      <c r="C47" s="857"/>
      <c r="D47" s="857"/>
      <c r="E47" s="857"/>
      <c r="F47" s="857"/>
      <c r="G47" s="857"/>
      <c r="H47" s="857"/>
      <c r="I47" s="857"/>
      <c r="J47" s="857"/>
      <c r="K47" s="857"/>
      <c r="L47" s="857"/>
      <c r="M47" s="858"/>
      <c r="N47" s="89"/>
    </row>
    <row r="48" spans="1:14" x14ac:dyDescent="0.2">
      <c r="A48" s="308"/>
      <c r="B48" s="856"/>
      <c r="C48" s="857"/>
      <c r="D48" s="857"/>
      <c r="E48" s="857"/>
      <c r="F48" s="857"/>
      <c r="G48" s="857"/>
      <c r="H48" s="857"/>
      <c r="I48" s="857"/>
      <c r="J48" s="857"/>
      <c r="K48" s="857"/>
      <c r="L48" s="857"/>
      <c r="M48" s="858"/>
      <c r="N48" s="89"/>
    </row>
    <row r="49" spans="1:14" x14ac:dyDescent="0.2">
      <c r="A49" s="308"/>
      <c r="B49" s="856"/>
      <c r="C49" s="857"/>
      <c r="D49" s="857"/>
      <c r="E49" s="857"/>
      <c r="F49" s="857"/>
      <c r="G49" s="857"/>
      <c r="H49" s="857"/>
      <c r="I49" s="857"/>
      <c r="J49" s="857"/>
      <c r="K49" s="857"/>
      <c r="L49" s="857"/>
      <c r="M49" s="858"/>
      <c r="N49" s="89"/>
    </row>
    <row r="50" spans="1:14" x14ac:dyDescent="0.2">
      <c r="A50" s="308"/>
      <c r="B50" s="856"/>
      <c r="C50" s="857"/>
      <c r="D50" s="857"/>
      <c r="E50" s="857"/>
      <c r="F50" s="857"/>
      <c r="G50" s="857"/>
      <c r="H50" s="857"/>
      <c r="I50" s="857"/>
      <c r="J50" s="857"/>
      <c r="K50" s="857"/>
      <c r="L50" s="857"/>
      <c r="M50" s="858"/>
      <c r="N50" s="89"/>
    </row>
    <row r="51" spans="1:14" x14ac:dyDescent="0.2">
      <c r="A51" s="308"/>
      <c r="B51" s="856"/>
      <c r="C51" s="857"/>
      <c r="D51" s="857"/>
      <c r="E51" s="857"/>
      <c r="F51" s="857"/>
      <c r="G51" s="857"/>
      <c r="H51" s="857"/>
      <c r="I51" s="857"/>
      <c r="J51" s="857"/>
      <c r="K51" s="857"/>
      <c r="L51" s="857"/>
      <c r="M51" s="858"/>
      <c r="N51" s="89"/>
    </row>
    <row r="52" spans="1:14" x14ac:dyDescent="0.2">
      <c r="A52" s="308"/>
      <c r="B52" s="856"/>
      <c r="C52" s="857"/>
      <c r="D52" s="857"/>
      <c r="E52" s="857"/>
      <c r="F52" s="857"/>
      <c r="G52" s="857"/>
      <c r="H52" s="857"/>
      <c r="I52" s="857"/>
      <c r="J52" s="857"/>
      <c r="K52" s="857"/>
      <c r="L52" s="857"/>
      <c r="M52" s="858"/>
      <c r="N52" s="89"/>
    </row>
    <row r="53" spans="1:14" x14ac:dyDescent="0.2">
      <c r="A53" s="227"/>
      <c r="B53" s="856"/>
      <c r="C53" s="857"/>
      <c r="D53" s="857"/>
      <c r="E53" s="857"/>
      <c r="F53" s="857"/>
      <c r="G53" s="857"/>
      <c r="H53" s="857"/>
      <c r="I53" s="857"/>
      <c r="J53" s="857"/>
      <c r="K53" s="857"/>
      <c r="L53" s="857"/>
      <c r="M53" s="858"/>
      <c r="N53" s="89"/>
    </row>
    <row r="54" spans="1:14" x14ac:dyDescent="0.2">
      <c r="A54" s="227"/>
      <c r="B54" s="856"/>
      <c r="C54" s="857"/>
      <c r="D54" s="857"/>
      <c r="E54" s="857"/>
      <c r="F54" s="857"/>
      <c r="G54" s="857"/>
      <c r="H54" s="857"/>
      <c r="I54" s="857"/>
      <c r="J54" s="857"/>
      <c r="K54" s="857"/>
      <c r="L54" s="857"/>
      <c r="M54" s="858"/>
      <c r="N54" s="89"/>
    </row>
    <row r="55" spans="1:14" x14ac:dyDescent="0.2">
      <c r="A55" s="227"/>
      <c r="B55" s="856"/>
      <c r="C55" s="857"/>
      <c r="D55" s="857"/>
      <c r="E55" s="857"/>
      <c r="F55" s="857"/>
      <c r="G55" s="857"/>
      <c r="H55" s="857"/>
      <c r="I55" s="857"/>
      <c r="J55" s="857"/>
      <c r="K55" s="857"/>
      <c r="L55" s="857"/>
      <c r="M55" s="858"/>
      <c r="N55" s="89"/>
    </row>
    <row r="56" spans="1:14" x14ac:dyDescent="0.2">
      <c r="A56" s="227"/>
      <c r="B56" s="856"/>
      <c r="C56" s="857"/>
      <c r="D56" s="857"/>
      <c r="E56" s="857"/>
      <c r="F56" s="857"/>
      <c r="G56" s="857"/>
      <c r="H56" s="857"/>
      <c r="I56" s="857"/>
      <c r="J56" s="857"/>
      <c r="K56" s="857"/>
      <c r="L56" s="857"/>
      <c r="M56" s="858"/>
      <c r="N56" s="89"/>
    </row>
    <row r="57" spans="1:14" x14ac:dyDescent="0.2">
      <c r="A57" s="227"/>
      <c r="B57" s="856"/>
      <c r="C57" s="857"/>
      <c r="D57" s="857"/>
      <c r="E57" s="857"/>
      <c r="F57" s="857"/>
      <c r="G57" s="857"/>
      <c r="H57" s="857"/>
      <c r="I57" s="857"/>
      <c r="J57" s="857"/>
      <c r="K57" s="857"/>
      <c r="L57" s="857"/>
      <c r="M57" s="858"/>
      <c r="N57" s="89"/>
    </row>
    <row r="58" spans="1:14" x14ac:dyDescent="0.2">
      <c r="A58" s="227"/>
      <c r="B58" s="856"/>
      <c r="C58" s="857"/>
      <c r="D58" s="857"/>
      <c r="E58" s="857"/>
      <c r="F58" s="857"/>
      <c r="G58" s="857"/>
      <c r="H58" s="857"/>
      <c r="I58" s="857"/>
      <c r="J58" s="857"/>
      <c r="K58" s="857"/>
      <c r="L58" s="857"/>
      <c r="M58" s="858"/>
      <c r="N58" s="89"/>
    </row>
    <row r="59" spans="1:14" x14ac:dyDescent="0.2">
      <c r="A59" s="227"/>
      <c r="B59" s="856"/>
      <c r="C59" s="857"/>
      <c r="D59" s="857"/>
      <c r="E59" s="857"/>
      <c r="F59" s="857"/>
      <c r="G59" s="857"/>
      <c r="H59" s="857"/>
      <c r="I59" s="857"/>
      <c r="J59" s="857"/>
      <c r="K59" s="857"/>
      <c r="L59" s="857"/>
      <c r="M59" s="858"/>
      <c r="N59" s="89"/>
    </row>
    <row r="60" spans="1:14" x14ac:dyDescent="0.2">
      <c r="A60" s="227"/>
      <c r="B60" s="856"/>
      <c r="C60" s="857"/>
      <c r="D60" s="857"/>
      <c r="E60" s="857"/>
      <c r="F60" s="857"/>
      <c r="G60" s="857"/>
      <c r="H60" s="857"/>
      <c r="I60" s="857"/>
      <c r="J60" s="857"/>
      <c r="K60" s="857"/>
      <c r="L60" s="857"/>
      <c r="M60" s="858"/>
      <c r="N60" s="89"/>
    </row>
    <row r="61" spans="1:14" x14ac:dyDescent="0.2">
      <c r="A61" s="227"/>
      <c r="B61" s="856"/>
      <c r="C61" s="857"/>
      <c r="D61" s="857"/>
      <c r="E61" s="857"/>
      <c r="F61" s="857"/>
      <c r="G61" s="857"/>
      <c r="H61" s="857"/>
      <c r="I61" s="857"/>
      <c r="J61" s="857"/>
      <c r="K61" s="857"/>
      <c r="L61" s="857"/>
      <c r="M61" s="858"/>
      <c r="N61" s="89"/>
    </row>
    <row r="62" spans="1:14" x14ac:dyDescent="0.2">
      <c r="A62" s="227"/>
      <c r="B62" s="856"/>
      <c r="C62" s="857"/>
      <c r="D62" s="857"/>
      <c r="E62" s="857"/>
      <c r="F62" s="857"/>
      <c r="G62" s="857"/>
      <c r="H62" s="857"/>
      <c r="I62" s="857"/>
      <c r="J62" s="857"/>
      <c r="K62" s="857"/>
      <c r="L62" s="857"/>
      <c r="M62" s="858"/>
      <c r="N62" s="89"/>
    </row>
    <row r="63" spans="1:14" x14ac:dyDescent="0.2">
      <c r="A63" s="227"/>
      <c r="B63" s="856"/>
      <c r="C63" s="857"/>
      <c r="D63" s="857"/>
      <c r="E63" s="857"/>
      <c r="F63" s="857"/>
      <c r="G63" s="857"/>
      <c r="H63" s="857"/>
      <c r="I63" s="857"/>
      <c r="J63" s="857"/>
      <c r="K63" s="857"/>
      <c r="L63" s="857"/>
      <c r="M63" s="858"/>
      <c r="N63" s="89"/>
    </row>
    <row r="64" spans="1:14" x14ac:dyDescent="0.2">
      <c r="A64" s="227"/>
      <c r="B64" s="856"/>
      <c r="C64" s="857"/>
      <c r="D64" s="857"/>
      <c r="E64" s="857"/>
      <c r="F64" s="857"/>
      <c r="G64" s="857"/>
      <c r="H64" s="857"/>
      <c r="I64" s="857"/>
      <c r="J64" s="857"/>
      <c r="K64" s="857"/>
      <c r="L64" s="857"/>
      <c r="M64" s="858"/>
      <c r="N64" s="89"/>
    </row>
    <row r="65" spans="1:14" x14ac:dyDescent="0.2">
      <c r="A65" s="227"/>
      <c r="B65" s="856"/>
      <c r="C65" s="857"/>
      <c r="D65" s="857"/>
      <c r="E65" s="857"/>
      <c r="F65" s="857"/>
      <c r="G65" s="857"/>
      <c r="H65" s="857"/>
      <c r="I65" s="857"/>
      <c r="J65" s="857"/>
      <c r="K65" s="857"/>
      <c r="L65" s="857"/>
      <c r="M65" s="858"/>
      <c r="N65" s="89"/>
    </row>
    <row r="66" spans="1:14" x14ac:dyDescent="0.2">
      <c r="A66" s="227"/>
      <c r="B66" s="856"/>
      <c r="C66" s="857"/>
      <c r="D66" s="857"/>
      <c r="E66" s="857"/>
      <c r="F66" s="857"/>
      <c r="G66" s="857"/>
      <c r="H66" s="857"/>
      <c r="I66" s="857"/>
      <c r="J66" s="857"/>
      <c r="K66" s="857"/>
      <c r="L66" s="857"/>
      <c r="M66" s="858"/>
      <c r="N66" s="89"/>
    </row>
    <row r="67" spans="1:14" x14ac:dyDescent="0.2">
      <c r="A67" s="227"/>
      <c r="B67" s="856"/>
      <c r="C67" s="857"/>
      <c r="D67" s="857"/>
      <c r="E67" s="857"/>
      <c r="F67" s="857"/>
      <c r="G67" s="857"/>
      <c r="H67" s="857"/>
      <c r="I67" s="857"/>
      <c r="J67" s="857"/>
      <c r="K67" s="857"/>
      <c r="L67" s="857"/>
      <c r="M67" s="858"/>
      <c r="N67" s="89"/>
    </row>
    <row r="68" spans="1:14" x14ac:dyDescent="0.2">
      <c r="A68" s="227"/>
      <c r="B68" s="856"/>
      <c r="C68" s="857"/>
      <c r="D68" s="857"/>
      <c r="E68" s="857"/>
      <c r="F68" s="857"/>
      <c r="G68" s="857"/>
      <c r="H68" s="857"/>
      <c r="I68" s="857"/>
      <c r="J68" s="857"/>
      <c r="K68" s="857"/>
      <c r="L68" s="857"/>
      <c r="M68" s="858"/>
      <c r="N68" s="89"/>
    </row>
    <row r="69" spans="1:14" x14ac:dyDescent="0.2">
      <c r="A69" s="227"/>
      <c r="B69" s="856"/>
      <c r="C69" s="857"/>
      <c r="D69" s="857"/>
      <c r="E69" s="857"/>
      <c r="F69" s="857"/>
      <c r="G69" s="857"/>
      <c r="H69" s="857"/>
      <c r="I69" s="857"/>
      <c r="J69" s="857"/>
      <c r="K69" s="857"/>
      <c r="L69" s="857"/>
      <c r="M69" s="858"/>
      <c r="N69" s="89"/>
    </row>
    <row r="70" spans="1:14" x14ac:dyDescent="0.2">
      <c r="A70" s="227"/>
      <c r="B70" s="859"/>
      <c r="C70" s="860"/>
      <c r="D70" s="860"/>
      <c r="E70" s="860"/>
      <c r="F70" s="860"/>
      <c r="G70" s="860"/>
      <c r="H70" s="860"/>
      <c r="I70" s="860"/>
      <c r="J70" s="860"/>
      <c r="K70" s="860"/>
      <c r="L70" s="860"/>
      <c r="M70" s="861"/>
      <c r="N70" s="89"/>
    </row>
    <row r="71" spans="1:14" ht="13.5" customHeight="1" thickBot="1" x14ac:dyDescent="0.25">
      <c r="A71" s="296"/>
      <c r="B71" s="297"/>
      <c r="C71" s="297"/>
      <c r="D71" s="297"/>
      <c r="E71" s="297"/>
      <c r="F71" s="297"/>
      <c r="G71" s="297"/>
      <c r="H71" s="297"/>
      <c r="I71" s="297"/>
      <c r="J71" s="297"/>
      <c r="K71" s="297"/>
      <c r="L71" s="297"/>
      <c r="M71" s="297"/>
      <c r="N71" s="229"/>
    </row>
    <row r="72" spans="1:14" x14ac:dyDescent="0.2">
      <c r="A72" s="51"/>
      <c r="B72" s="51"/>
      <c r="C72" s="51"/>
      <c r="D72" s="51"/>
      <c r="E72" s="51"/>
      <c r="F72" s="51"/>
      <c r="G72" s="51"/>
      <c r="H72" s="51"/>
      <c r="I72" s="51"/>
      <c r="J72" s="51"/>
      <c r="K72" s="51"/>
      <c r="L72" s="51"/>
      <c r="M72" s="51"/>
    </row>
    <row r="73" spans="1:14" x14ac:dyDescent="0.2">
      <c r="A73" s="51"/>
      <c r="B73" s="51"/>
      <c r="C73" s="51"/>
      <c r="D73" s="51"/>
      <c r="E73" s="51"/>
      <c r="F73" s="51"/>
      <c r="G73" s="51"/>
      <c r="H73" s="51"/>
      <c r="I73" s="51"/>
      <c r="J73" s="51"/>
      <c r="K73" s="51"/>
      <c r="L73" s="51"/>
      <c r="M73" s="51"/>
    </row>
    <row r="74" spans="1:14" x14ac:dyDescent="0.2">
      <c r="A74" s="51"/>
      <c r="B74" s="51"/>
      <c r="C74" s="51"/>
      <c r="D74" s="51"/>
      <c r="E74" s="51"/>
      <c r="F74" s="51"/>
      <c r="G74" s="51"/>
      <c r="H74" s="51"/>
      <c r="J74" s="51"/>
      <c r="K74" s="51"/>
      <c r="L74" s="51"/>
      <c r="M74" s="51"/>
    </row>
  </sheetData>
  <sheetProtection sheet="1" objects="1" scenarios="1" formatCells="0" formatColumns="0" formatRows="0"/>
  <mergeCells count="95">
    <mergeCell ref="F1:G1"/>
    <mergeCell ref="H1:I1"/>
    <mergeCell ref="J1:K1"/>
    <mergeCell ref="L1:M1"/>
    <mergeCell ref="D2:E2"/>
    <mergeCell ref="C11:D11"/>
    <mergeCell ref="E11:L11"/>
    <mergeCell ref="F2:G2"/>
    <mergeCell ref="B5:J5"/>
    <mergeCell ref="C7:M7"/>
    <mergeCell ref="C9:L9"/>
    <mergeCell ref="H2:I2"/>
    <mergeCell ref="J2:K2"/>
    <mergeCell ref="L2:M2"/>
    <mergeCell ref="D3:E3"/>
    <mergeCell ref="F3:G3"/>
    <mergeCell ref="H3:I3"/>
    <mergeCell ref="J3:K3"/>
    <mergeCell ref="L3:M3"/>
    <mergeCell ref="A1:C3"/>
    <mergeCell ref="D1:E1"/>
    <mergeCell ref="C13:D13"/>
    <mergeCell ref="E13:L13"/>
    <mergeCell ref="C14:D14"/>
    <mergeCell ref="E14:L14"/>
    <mergeCell ref="C12:D12"/>
    <mergeCell ref="E12:L12"/>
    <mergeCell ref="C15:D15"/>
    <mergeCell ref="E15:L15"/>
    <mergeCell ref="C16:D16"/>
    <mergeCell ref="E16:L16"/>
    <mergeCell ref="C17:D17"/>
    <mergeCell ref="E17:L17"/>
    <mergeCell ref="C18:D18"/>
    <mergeCell ref="E18:L18"/>
    <mergeCell ref="C29:D29"/>
    <mergeCell ref="E29:L29"/>
    <mergeCell ref="C19:D19"/>
    <mergeCell ref="E19:L19"/>
    <mergeCell ref="C20:D20"/>
    <mergeCell ref="E20:L20"/>
    <mergeCell ref="C21:D21"/>
    <mergeCell ref="E21:L21"/>
    <mergeCell ref="C23:M23"/>
    <mergeCell ref="C25:L25"/>
    <mergeCell ref="C26:L26"/>
    <mergeCell ref="C28:D28"/>
    <mergeCell ref="E28:L28"/>
    <mergeCell ref="C30:D30"/>
    <mergeCell ref="E30:L30"/>
    <mergeCell ref="C31:D31"/>
    <mergeCell ref="E31:L31"/>
    <mergeCell ref="C32:D32"/>
    <mergeCell ref="E32:L32"/>
    <mergeCell ref="C33:D33"/>
    <mergeCell ref="E33:L33"/>
    <mergeCell ref="C34:D34"/>
    <mergeCell ref="E34:L34"/>
    <mergeCell ref="C35:D35"/>
    <mergeCell ref="E35:L35"/>
    <mergeCell ref="C36:D36"/>
    <mergeCell ref="E36:L36"/>
    <mergeCell ref="C37:D37"/>
    <mergeCell ref="E37:L37"/>
    <mergeCell ref="C38:D38"/>
    <mergeCell ref="E38:L38"/>
    <mergeCell ref="B53:M53"/>
    <mergeCell ref="B40:J40"/>
    <mergeCell ref="C42:M42"/>
    <mergeCell ref="B44:M44"/>
    <mergeCell ref="B45:M45"/>
    <mergeCell ref="B46:M46"/>
    <mergeCell ref="B47:M47"/>
    <mergeCell ref="B48:M48"/>
    <mergeCell ref="B49:M49"/>
    <mergeCell ref="B50:M50"/>
    <mergeCell ref="B51:M51"/>
    <mergeCell ref="B52:M52"/>
    <mergeCell ref="B65:M65"/>
    <mergeCell ref="B54:M54"/>
    <mergeCell ref="B55:M55"/>
    <mergeCell ref="B56:M56"/>
    <mergeCell ref="B57:M57"/>
    <mergeCell ref="B58:M58"/>
    <mergeCell ref="B59:M59"/>
    <mergeCell ref="B60:M60"/>
    <mergeCell ref="B61:M61"/>
    <mergeCell ref="B62:M62"/>
    <mergeCell ref="B63:M63"/>
    <mergeCell ref="B64:M64"/>
    <mergeCell ref="B66:M66"/>
    <mergeCell ref="B67:M67"/>
    <mergeCell ref="B68:M68"/>
    <mergeCell ref="B69:M69"/>
    <mergeCell ref="B70:M70"/>
  </mergeCells>
  <hyperlinks>
    <hyperlink ref="F1" location="JUMP_a_Content" display="JUMP_a_Content"/>
    <hyperlink ref="H1" location="JUMP_G_Top" display="JUMP_G_Top"/>
    <hyperlink ref="J1" location="JUMP_I_Top" display="JUMP_I_Top"/>
    <hyperlink ref="D2" location="JUMP_L_Top" display="JUMP_L_Top"/>
    <hyperlink ref="F2" location="JUMP_H_14" display="JUMP_H_14"/>
    <hyperlink ref="H2" location="JUMP_H_15" display="JUMP_H_15"/>
    <hyperlink ref="J2" location="JUMP_L_26" display="JUMP_L_26"/>
  </hyperlinks>
  <pageMargins left="0.78740157480314965" right="0.78740157480314965" top="0.78740157480314965" bottom="0.78740157480314965" header="0.39370078740157483" footer="0.39370078740157483"/>
  <pageSetup paperSize="9" scale="56" fitToHeight="5" orientation="portrait" verticalDpi="200" r:id="rId1"/>
  <headerFooter>
    <oddHeader>&amp;L&amp;F, &amp;A&amp;R&amp;D, &amp;T</oddHeader>
    <oddFooter>&amp;C&amp;P /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tabColor indexed="12"/>
    <pageSetUpPr fitToPage="1"/>
  </sheetPr>
  <dimension ref="A2:BX681"/>
  <sheetViews>
    <sheetView topLeftCell="A15" zoomScale="70" workbookViewId="0">
      <selection activeCell="E38" sqref="E38"/>
    </sheetView>
  </sheetViews>
  <sheetFormatPr defaultColWidth="11.42578125" defaultRowHeight="12.75" x14ac:dyDescent="0.2"/>
  <cols>
    <col min="1" max="1" width="23.28515625" style="314" customWidth="1"/>
    <col min="2" max="3" width="27.85546875" style="314" customWidth="1"/>
    <col min="4" max="42" width="12.7109375" style="314" customWidth="1"/>
    <col min="43" max="16384" width="11.42578125" style="314"/>
  </cols>
  <sheetData>
    <row r="2" spans="1:76" x14ac:dyDescent="0.2">
      <c r="A2" s="96" t="s">
        <v>27</v>
      </c>
      <c r="B2" s="96" t="b">
        <v>1</v>
      </c>
      <c r="C2" s="96" t="b">
        <v>0</v>
      </c>
    </row>
    <row r="3" spans="1:76" x14ac:dyDescent="0.2">
      <c r="A3" s="96" t="s">
        <v>28</v>
      </c>
      <c r="B3" s="315">
        <v>2013</v>
      </c>
      <c r="C3" s="315">
        <v>2014</v>
      </c>
      <c r="D3" s="315">
        <v>2015</v>
      </c>
      <c r="E3" s="315">
        <v>2016</v>
      </c>
      <c r="F3" s="315">
        <v>2017</v>
      </c>
      <c r="G3" s="315">
        <v>2018</v>
      </c>
      <c r="H3" s="315">
        <v>2019</v>
      </c>
      <c r="I3" s="315">
        <v>2020</v>
      </c>
    </row>
    <row r="4" spans="1:76" x14ac:dyDescent="0.2">
      <c r="A4" s="96" t="s">
        <v>29</v>
      </c>
      <c r="B4" s="315" t="s">
        <v>30</v>
      </c>
      <c r="C4" s="315" t="s">
        <v>31</v>
      </c>
      <c r="D4" s="315" t="s">
        <v>32</v>
      </c>
      <c r="E4" s="315" t="s">
        <v>33</v>
      </c>
      <c r="F4" s="315" t="s">
        <v>34</v>
      </c>
      <c r="G4" s="315" t="s">
        <v>35</v>
      </c>
      <c r="H4" s="315" t="s">
        <v>36</v>
      </c>
      <c r="I4" s="315" t="s">
        <v>37</v>
      </c>
      <c r="J4" s="315" t="s">
        <v>38</v>
      </c>
      <c r="K4" s="315" t="s">
        <v>39</v>
      </c>
      <c r="L4" s="315" t="s">
        <v>40</v>
      </c>
      <c r="M4" s="315" t="s">
        <v>41</v>
      </c>
      <c r="N4" s="315" t="s">
        <v>42</v>
      </c>
      <c r="O4" s="315" t="s">
        <v>43</v>
      </c>
      <c r="P4" s="315" t="s">
        <v>44</v>
      </c>
      <c r="Q4" s="315" t="s">
        <v>45</v>
      </c>
      <c r="R4" s="315" t="s">
        <v>46</v>
      </c>
      <c r="S4" s="315" t="s">
        <v>47</v>
      </c>
      <c r="T4" s="315" t="s">
        <v>48</v>
      </c>
      <c r="U4" s="315" t="s">
        <v>49</v>
      </c>
      <c r="V4" s="315" t="s">
        <v>50</v>
      </c>
      <c r="W4" s="315" t="s">
        <v>51</v>
      </c>
      <c r="X4" s="315" t="s">
        <v>52</v>
      </c>
      <c r="Y4" s="315" t="s">
        <v>53</v>
      </c>
      <c r="Z4" s="315" t="s">
        <v>54</v>
      </c>
      <c r="AA4" s="315" t="s">
        <v>55</v>
      </c>
      <c r="AB4" s="315" t="s">
        <v>56</v>
      </c>
      <c r="AC4" s="315" t="s">
        <v>57</v>
      </c>
      <c r="AD4" s="315" t="s">
        <v>58</v>
      </c>
      <c r="AE4" s="315" t="s">
        <v>59</v>
      </c>
      <c r="AF4" s="315" t="s">
        <v>60</v>
      </c>
      <c r="AG4" s="315" t="s">
        <v>61</v>
      </c>
      <c r="AH4" s="315" t="s">
        <v>62</v>
      </c>
      <c r="AI4" s="315" t="s">
        <v>63</v>
      </c>
      <c r="AJ4" s="315" t="s">
        <v>64</v>
      </c>
      <c r="AK4" s="315" t="s">
        <v>65</v>
      </c>
      <c r="AL4" s="315" t="s">
        <v>66</v>
      </c>
      <c r="AM4" s="315" t="s">
        <v>67</v>
      </c>
      <c r="AN4" s="315" t="s">
        <v>68</v>
      </c>
      <c r="AO4" s="315" t="s">
        <v>69</v>
      </c>
      <c r="AP4" s="315" t="s">
        <v>70</v>
      </c>
      <c r="AQ4" s="315" t="s">
        <v>71</v>
      </c>
      <c r="AR4" s="315" t="s">
        <v>72</v>
      </c>
      <c r="AS4" s="315" t="s">
        <v>73</v>
      </c>
      <c r="AT4" s="315" t="s">
        <v>74</v>
      </c>
      <c r="AU4" s="315" t="s">
        <v>75</v>
      </c>
      <c r="AV4" s="315" t="s">
        <v>76</v>
      </c>
      <c r="AW4" s="315" t="s">
        <v>77</v>
      </c>
      <c r="AX4" s="315" t="s">
        <v>78</v>
      </c>
      <c r="AY4" s="315" t="s">
        <v>79</v>
      </c>
      <c r="AZ4" s="315" t="s">
        <v>80</v>
      </c>
      <c r="BA4" s="315" t="s">
        <v>81</v>
      </c>
      <c r="BB4" s="315" t="s">
        <v>82</v>
      </c>
      <c r="BC4" s="315" t="s">
        <v>83</v>
      </c>
      <c r="BD4" s="315" t="s">
        <v>84</v>
      </c>
      <c r="BE4" s="315" t="s">
        <v>85</v>
      </c>
      <c r="BF4" s="315" t="s">
        <v>86</v>
      </c>
      <c r="BG4" s="315" t="s">
        <v>87</v>
      </c>
      <c r="BH4" s="315" t="s">
        <v>88</v>
      </c>
      <c r="BI4" s="315" t="s">
        <v>89</v>
      </c>
      <c r="BJ4" s="315" t="s">
        <v>90</v>
      </c>
      <c r="BK4" s="315" t="s">
        <v>91</v>
      </c>
      <c r="BL4" s="315" t="s">
        <v>92</v>
      </c>
      <c r="BM4" s="315" t="s">
        <v>93</v>
      </c>
      <c r="BN4" s="315" t="s">
        <v>94</v>
      </c>
      <c r="BO4" s="315" t="s">
        <v>95</v>
      </c>
      <c r="BP4" s="315" t="s">
        <v>96</v>
      </c>
      <c r="BQ4" s="315" t="s">
        <v>97</v>
      </c>
      <c r="BR4" s="315" t="s">
        <v>98</v>
      </c>
      <c r="BS4" s="315" t="s">
        <v>99</v>
      </c>
      <c r="BT4" s="315" t="s">
        <v>100</v>
      </c>
      <c r="BU4" s="315" t="s">
        <v>101</v>
      </c>
      <c r="BV4" s="315" t="s">
        <v>102</v>
      </c>
      <c r="BW4" s="315" t="s">
        <v>103</v>
      </c>
      <c r="BX4" s="315" t="s">
        <v>104</v>
      </c>
    </row>
    <row r="5" spans="1:76" x14ac:dyDescent="0.2">
      <c r="A5" s="96" t="s">
        <v>105</v>
      </c>
      <c r="B5" s="315" t="s">
        <v>106</v>
      </c>
      <c r="C5" s="315" t="s">
        <v>107</v>
      </c>
      <c r="D5" s="315" t="s">
        <v>108</v>
      </c>
      <c r="E5" s="315" t="s">
        <v>109</v>
      </c>
      <c r="F5" s="315" t="s">
        <v>110</v>
      </c>
      <c r="G5" s="315" t="s">
        <v>111</v>
      </c>
      <c r="H5" s="315" t="s">
        <v>112</v>
      </c>
      <c r="I5" s="315" t="s">
        <v>113</v>
      </c>
      <c r="J5" s="315" t="s">
        <v>114</v>
      </c>
      <c r="K5" s="315" t="s">
        <v>115</v>
      </c>
      <c r="L5" s="315" t="s">
        <v>116</v>
      </c>
      <c r="M5" s="315" t="s">
        <v>117</v>
      </c>
      <c r="N5" s="315" t="s">
        <v>118</v>
      </c>
      <c r="O5" s="315" t="s">
        <v>119</v>
      </c>
      <c r="P5" s="315" t="s">
        <v>120</v>
      </c>
      <c r="Q5" s="315" t="s">
        <v>121</v>
      </c>
      <c r="R5" s="315" t="s">
        <v>122</v>
      </c>
      <c r="S5" s="315" t="s">
        <v>123</v>
      </c>
      <c r="T5" s="315" t="s">
        <v>124</v>
      </c>
      <c r="U5" s="315" t="s">
        <v>125</v>
      </c>
    </row>
    <row r="6" spans="1:76" x14ac:dyDescent="0.2">
      <c r="A6" s="96" t="s">
        <v>126</v>
      </c>
      <c r="B6" s="315" t="str">
        <f>Translations!$B$623</f>
        <v>Tekniskt omöjligt</v>
      </c>
      <c r="C6" s="315" t="str">
        <f>Translations!$B$624</f>
        <v>Orimliga kostnader</v>
      </c>
      <c r="D6" s="315" t="str">
        <f>Translations!$B$625</f>
        <v>Båda</v>
      </c>
    </row>
    <row r="7" spans="1:76" x14ac:dyDescent="0.2">
      <c r="A7" s="96" t="s">
        <v>127</v>
      </c>
      <c r="B7" s="315" t="str">
        <f>Translations!$B$623</f>
        <v>Tekniskt omöjligt</v>
      </c>
      <c r="C7" s="315" t="str">
        <f>Translations!$B$624</f>
        <v>Orimliga kostnader</v>
      </c>
      <c r="D7" s="315" t="str">
        <f>Translations!$B$625</f>
        <v>Båda</v>
      </c>
      <c r="E7" s="315" t="str">
        <f>Translations!$B$626</f>
        <v>Rekommendation är ingen förbättring</v>
      </c>
      <c r="F7" s="315" t="str">
        <f>Translations!$B$650</f>
        <v>Övrigt</v>
      </c>
    </row>
    <row r="8" spans="1:76" x14ac:dyDescent="0.2">
      <c r="A8" s="96" t="s">
        <v>128</v>
      </c>
      <c r="B8" s="315" t="str">
        <f>Translations!$B$627</f>
        <v>Icke åtgärdade avvikelser</v>
      </c>
      <c r="C8" s="315" t="str">
        <f>Translations!$B$628</f>
        <v>Rekommenderade förbättringar</v>
      </c>
      <c r="D8" s="315" t="str">
        <f>Translations!$B$626</f>
        <v>Rekommendation är ingen förbättring</v>
      </c>
    </row>
    <row r="9" spans="1:76" x14ac:dyDescent="0.2">
      <c r="A9" s="96" t="s">
        <v>129</v>
      </c>
      <c r="B9" s="96" t="str">
        <f>Translations!$B$293</f>
        <v>Förbränning</v>
      </c>
    </row>
    <row r="10" spans="1:76" x14ac:dyDescent="0.2">
      <c r="A10" s="96" t="s">
        <v>130</v>
      </c>
      <c r="B10" s="96" t="str">
        <f>Translations!$B$469</f>
        <v>Processutsläpp</v>
      </c>
    </row>
    <row r="11" spans="1:76" x14ac:dyDescent="0.2">
      <c r="A11" s="96" t="s">
        <v>131</v>
      </c>
      <c r="B11" s="96" t="str">
        <f>Translations!$B$313</f>
        <v>Massbalans</v>
      </c>
    </row>
    <row r="12" spans="1:76" x14ac:dyDescent="0.2">
      <c r="A12" s="96" t="s">
        <v>132</v>
      </c>
      <c r="B12" s="96" t="s">
        <v>133</v>
      </c>
    </row>
    <row r="13" spans="1:76" x14ac:dyDescent="0.2">
      <c r="A13" s="96" t="s">
        <v>134</v>
      </c>
      <c r="B13" s="96" t="s">
        <v>135</v>
      </c>
    </row>
    <row r="14" spans="1:76" x14ac:dyDescent="0.2">
      <c r="A14" s="96" t="s">
        <v>136</v>
      </c>
      <c r="B14" s="96" t="s">
        <v>137</v>
      </c>
    </row>
    <row r="15" spans="1:76" x14ac:dyDescent="0.2">
      <c r="A15" s="96" t="s">
        <v>138</v>
      </c>
      <c r="B15" s="96" t="s">
        <v>139</v>
      </c>
    </row>
    <row r="16" spans="1:76" x14ac:dyDescent="0.2">
      <c r="A16" s="96" t="s">
        <v>140</v>
      </c>
      <c r="B16" s="96" t="s">
        <v>141</v>
      </c>
    </row>
    <row r="17" spans="1:3" x14ac:dyDescent="0.2">
      <c r="A17" s="96" t="s">
        <v>142</v>
      </c>
      <c r="B17" s="96" t="str">
        <f>Translations!$B$470</f>
        <v>NonSustBioC_</v>
      </c>
    </row>
    <row r="18" spans="1:3" x14ac:dyDescent="0.2">
      <c r="A18" s="96" t="s">
        <v>143</v>
      </c>
      <c r="B18" s="96" t="s">
        <v>144</v>
      </c>
    </row>
    <row r="19" spans="1:3" x14ac:dyDescent="0.2">
      <c r="A19" s="96" t="s">
        <v>145</v>
      </c>
      <c r="B19" s="96" t="s">
        <v>146</v>
      </c>
    </row>
    <row r="20" spans="1:3" x14ac:dyDescent="0.2">
      <c r="A20" s="96" t="s">
        <v>147</v>
      </c>
      <c r="B20" s="96" t="str">
        <f>Translations!$B$415</f>
        <v>Värde</v>
      </c>
    </row>
    <row r="21" spans="1:3" x14ac:dyDescent="0.2">
      <c r="A21" s="96" t="s">
        <v>148</v>
      </c>
      <c r="B21" s="96" t="str">
        <f>Translations!$B$113</f>
        <v>Enhet</v>
      </c>
    </row>
    <row r="22" spans="1:3" x14ac:dyDescent="0.2">
      <c r="A22" s="96" t="s">
        <v>149</v>
      </c>
      <c r="B22" s="96" t="s">
        <v>150</v>
      </c>
    </row>
    <row r="23" spans="1:3" x14ac:dyDescent="0.2">
      <c r="A23" s="96" t="s">
        <v>151</v>
      </c>
      <c r="B23" s="96" t="s">
        <v>152</v>
      </c>
    </row>
    <row r="24" spans="1:3" x14ac:dyDescent="0.2">
      <c r="A24" s="96" t="s">
        <v>153</v>
      </c>
      <c r="B24" s="96" t="s">
        <v>154</v>
      </c>
    </row>
    <row r="25" spans="1:3" x14ac:dyDescent="0.2">
      <c r="A25" s="96" t="s">
        <v>155</v>
      </c>
      <c r="B25" s="96" t="s">
        <v>156</v>
      </c>
    </row>
    <row r="26" spans="1:3" x14ac:dyDescent="0.2">
      <c r="A26" s="96" t="s">
        <v>157</v>
      </c>
      <c r="B26" s="96" t="s">
        <v>158</v>
      </c>
    </row>
    <row r="27" spans="1:3" x14ac:dyDescent="0.2">
      <c r="A27" s="96" t="s">
        <v>159</v>
      </c>
      <c r="B27" s="96" t="s">
        <v>160</v>
      </c>
    </row>
    <row r="28" spans="1:3" x14ac:dyDescent="0.2">
      <c r="A28" s="96" t="s">
        <v>161</v>
      </c>
      <c r="B28" s="96" t="str">
        <f>Translations!$B$471</f>
        <v>InstID_</v>
      </c>
    </row>
    <row r="29" spans="1:3" x14ac:dyDescent="0.2">
      <c r="A29" s="96" t="s">
        <v>162</v>
      </c>
      <c r="B29" s="96" t="str">
        <f>Translations!$B$472</f>
        <v>InstName_</v>
      </c>
    </row>
    <row r="30" spans="1:3" x14ac:dyDescent="0.2">
      <c r="A30" s="96" t="s">
        <v>163</v>
      </c>
      <c r="B30" s="96" t="str">
        <f>Translations!$B$473</f>
        <v>OpName_</v>
      </c>
    </row>
    <row r="31" spans="1:3" x14ac:dyDescent="0.2">
      <c r="A31" s="96" t="s">
        <v>164</v>
      </c>
      <c r="B31" s="57" t="str">
        <f>Translations!$B$104</f>
        <v>Typ I</v>
      </c>
      <c r="C31" s="57" t="str">
        <f>Translations!$B$110</f>
        <v>Typ II</v>
      </c>
    </row>
    <row r="32" spans="1:3" x14ac:dyDescent="0.2">
      <c r="A32" s="96" t="s">
        <v>165</v>
      </c>
      <c r="B32" s="57" t="str">
        <f>Translations!$B$105</f>
        <v>Typ I Bio</v>
      </c>
      <c r="C32" s="57" t="str">
        <f>Translations!$B$106</f>
        <v>Typ II Bio</v>
      </c>
    </row>
    <row r="33" spans="1:7" x14ac:dyDescent="0.2">
      <c r="A33" s="96"/>
      <c r="B33" s="96"/>
    </row>
    <row r="34" spans="1:7" x14ac:dyDescent="0.2">
      <c r="A34" s="96" t="s">
        <v>166</v>
      </c>
      <c r="B34" s="77" t="s">
        <v>167</v>
      </c>
    </row>
    <row r="35" spans="1:7" x14ac:dyDescent="0.2">
      <c r="A35" s="96" t="s">
        <v>168</v>
      </c>
      <c r="B35" s="77" t="s">
        <v>169</v>
      </c>
    </row>
    <row r="36" spans="1:7" x14ac:dyDescent="0.2">
      <c r="A36" s="77" t="s">
        <v>170</v>
      </c>
      <c r="B36" s="77" t="s">
        <v>171</v>
      </c>
    </row>
    <row r="37" spans="1:7" x14ac:dyDescent="0.2">
      <c r="A37" s="96" t="s">
        <v>172</v>
      </c>
      <c r="B37" s="57" t="str">
        <f>Translations!$B$474</f>
        <v>1000 Nm3</v>
      </c>
      <c r="C37" s="128"/>
      <c r="D37" s="316"/>
      <c r="E37" s="316"/>
      <c r="F37" s="316"/>
      <c r="G37" s="316"/>
    </row>
    <row r="38" spans="1:7" x14ac:dyDescent="0.2">
      <c r="A38" s="96" t="s">
        <v>173</v>
      </c>
      <c r="B38" s="77" t="str">
        <f>EUconst_GJ &amp; "/" &amp;EUconst_t</f>
        <v>GJ/t</v>
      </c>
    </row>
    <row r="39" spans="1:7" x14ac:dyDescent="0.2">
      <c r="A39" s="96" t="s">
        <v>174</v>
      </c>
      <c r="B39" s="77" t="str">
        <f>"tCO2/"&amp;EUconst_t</f>
        <v>tCO2/t</v>
      </c>
    </row>
    <row r="40" spans="1:7" x14ac:dyDescent="0.2">
      <c r="A40" s="96" t="s">
        <v>175</v>
      </c>
      <c r="B40" s="77" t="str">
        <f>"tCO2/"&amp;EUconst_TJ</f>
        <v>tCO2/TJ</v>
      </c>
    </row>
    <row r="41" spans="1:7" x14ac:dyDescent="0.2">
      <c r="A41" s="96" t="s">
        <v>176</v>
      </c>
      <c r="B41" s="77" t="str">
        <f>"tCO2/"&amp;EUconst_kNm3</f>
        <v>tCO2/1000 Nm3</v>
      </c>
    </row>
    <row r="42" spans="1:7" x14ac:dyDescent="0.2">
      <c r="A42" s="96" t="s">
        <v>177</v>
      </c>
      <c r="B42" s="57" t="str">
        <f>Translations!$B$475</f>
        <v>GJ/1000Nm3</v>
      </c>
      <c r="C42" s="128"/>
      <c r="D42" s="316"/>
      <c r="E42" s="316"/>
      <c r="F42" s="316"/>
      <c r="G42" s="316"/>
    </row>
    <row r="43" spans="1:7" x14ac:dyDescent="0.2">
      <c r="A43" s="96" t="s">
        <v>178</v>
      </c>
      <c r="B43" s="57" t="str">
        <f>Translations!$B$476</f>
        <v>tC</v>
      </c>
      <c r="C43" s="128"/>
      <c r="D43" s="316"/>
      <c r="E43" s="316"/>
      <c r="F43" s="316"/>
      <c r="G43" s="316"/>
    </row>
    <row r="44" spans="1:7" x14ac:dyDescent="0.2">
      <c r="A44" s="96" t="s">
        <v>179</v>
      </c>
      <c r="B44" s="57" t="str">
        <f>Translations!$B$477</f>
        <v>tC/t</v>
      </c>
      <c r="C44" s="128"/>
      <c r="D44" s="316"/>
      <c r="E44" s="316"/>
      <c r="F44" s="316"/>
      <c r="G44" s="316"/>
    </row>
    <row r="45" spans="1:7" x14ac:dyDescent="0.2">
      <c r="A45" s="96" t="s">
        <v>180</v>
      </c>
      <c r="B45" s="57" t="str">
        <f>Translations!$B$478</f>
        <v>tC/1000Nm3</v>
      </c>
      <c r="C45" s="128"/>
      <c r="D45" s="316"/>
      <c r="E45" s="316"/>
      <c r="F45" s="316"/>
      <c r="G45" s="316"/>
    </row>
    <row r="46" spans="1:7" x14ac:dyDescent="0.2">
      <c r="A46" s="96" t="s">
        <v>181</v>
      </c>
      <c r="B46" s="57" t="str">
        <f>EUconst_t</f>
        <v>t</v>
      </c>
      <c r="C46" s="57" t="str">
        <f>EUconst_kNm3</f>
        <v>1000 Nm3</v>
      </c>
      <c r="D46" s="316"/>
      <c r="E46" s="316"/>
      <c r="F46" s="316"/>
      <c r="G46" s="316"/>
    </row>
    <row r="47" spans="1:7" x14ac:dyDescent="0.2">
      <c r="A47" s="96" t="s">
        <v>182</v>
      </c>
      <c r="B47" s="57" t="str">
        <f>EUconst_t</f>
        <v>t</v>
      </c>
      <c r="C47" s="57" t="str">
        <f>EUconst_kNm3</f>
        <v>1000 Nm3</v>
      </c>
      <c r="D47" s="57" t="str">
        <f>EUconst_NA</f>
        <v>ej tillämpligt</v>
      </c>
      <c r="E47" s="316"/>
      <c r="F47" s="316"/>
      <c r="G47" s="316"/>
    </row>
    <row r="48" spans="1:7" x14ac:dyDescent="0.2">
      <c r="A48" s="96" t="s">
        <v>183</v>
      </c>
      <c r="B48" s="57" t="str">
        <f>EUconst_tCO2pTJ</f>
        <v>tCO2/TJ</v>
      </c>
      <c r="C48" s="57" t="str">
        <f>EUconst_tCO2pt</f>
        <v>tCO2/t</v>
      </c>
      <c r="D48" s="57" t="str">
        <f>EUconst_NA</f>
        <v>ej tillämpligt</v>
      </c>
      <c r="E48" s="316"/>
      <c r="F48" s="316"/>
      <c r="G48" s="316"/>
    </row>
    <row r="49" spans="1:7" x14ac:dyDescent="0.2">
      <c r="A49" s="96" t="s">
        <v>184</v>
      </c>
      <c r="B49" s="57" t="str">
        <f>Translations!$B$477</f>
        <v>tC/t</v>
      </c>
      <c r="C49" s="57" t="str">
        <f>Translations!$B$478</f>
        <v>tC/1000Nm3</v>
      </c>
      <c r="D49" s="57" t="str">
        <f>EUconst_NA</f>
        <v>ej tillämpligt</v>
      </c>
      <c r="E49" s="316"/>
      <c r="F49" s="316"/>
      <c r="G49" s="316"/>
    </row>
    <row r="50" spans="1:7" x14ac:dyDescent="0.2">
      <c r="A50" s="96" t="s">
        <v>185</v>
      </c>
      <c r="B50" s="57" t="str">
        <f>Translations!$B$477</f>
        <v>tC/t</v>
      </c>
      <c r="C50" s="57" t="str">
        <f>Translations!$B$478</f>
        <v>tC/1000Nm3</v>
      </c>
      <c r="D50" s="316"/>
      <c r="E50" s="316"/>
      <c r="F50" s="316"/>
      <c r="G50" s="316"/>
    </row>
    <row r="51" spans="1:7" x14ac:dyDescent="0.2">
      <c r="A51" s="96" t="s">
        <v>186</v>
      </c>
      <c r="B51" s="96" t="str">
        <f>Translations!$B$479</f>
        <v>h/år</v>
      </c>
      <c r="C51" s="57"/>
      <c r="D51" s="57"/>
      <c r="E51" s="316"/>
      <c r="F51" s="316"/>
      <c r="G51" s="316"/>
    </row>
    <row r="52" spans="1:7" x14ac:dyDescent="0.2">
      <c r="A52" s="96" t="s">
        <v>187</v>
      </c>
      <c r="B52" s="96" t="str">
        <f>Translations!$B$480</f>
        <v>1000 Nm3/h</v>
      </c>
      <c r="C52" s="57"/>
      <c r="D52" s="57"/>
      <c r="E52" s="316"/>
      <c r="F52" s="316"/>
      <c r="G52" s="316"/>
    </row>
    <row r="53" spans="1:7" x14ac:dyDescent="0.2">
      <c r="A53" s="96" t="s">
        <v>188</v>
      </c>
      <c r="B53" s="96" t="str">
        <f>Translations!$B$481</f>
        <v>g/Nm3</v>
      </c>
      <c r="C53" s="57"/>
      <c r="D53" s="57"/>
      <c r="E53" s="316"/>
      <c r="F53" s="316"/>
      <c r="G53" s="316"/>
    </row>
    <row r="54" spans="1:7" x14ac:dyDescent="0.2">
      <c r="A54" s="96" t="s">
        <v>189</v>
      </c>
      <c r="B54" s="96" t="str">
        <f>Translations!$B$482</f>
        <v>1000 Nm3/år</v>
      </c>
      <c r="C54" s="57"/>
      <c r="D54" s="57"/>
      <c r="E54" s="316"/>
      <c r="F54" s="316"/>
      <c r="G54" s="316"/>
    </row>
    <row r="55" spans="1:7" x14ac:dyDescent="0.2">
      <c r="A55" s="96" t="s">
        <v>190</v>
      </c>
      <c r="B55" s="57" t="str">
        <f>Translations!$B$629</f>
        <v>För att fastställa orimliga kostnader kan du använda verktyget i blad I.</v>
      </c>
      <c r="C55" s="128"/>
      <c r="D55" s="316"/>
      <c r="E55" s="316"/>
      <c r="F55" s="316"/>
      <c r="G55" s="316"/>
    </row>
    <row r="56" spans="1:7" x14ac:dyDescent="0.2">
      <c r="A56" s="77"/>
      <c r="B56" s="57"/>
      <c r="C56" s="128"/>
      <c r="D56" s="316"/>
      <c r="E56" s="316"/>
      <c r="F56" s="316"/>
      <c r="G56" s="316"/>
    </row>
    <row r="57" spans="1:7" x14ac:dyDescent="0.2">
      <c r="A57" s="77"/>
      <c r="B57" s="57"/>
      <c r="C57" s="128"/>
      <c r="D57" s="316"/>
      <c r="E57" s="316"/>
      <c r="F57" s="316"/>
      <c r="G57" s="316"/>
    </row>
    <row r="58" spans="1:7" x14ac:dyDescent="0.2">
      <c r="A58" s="96" t="s">
        <v>191</v>
      </c>
      <c r="B58" s="57" t="str">
        <f>Translations!$B$483</f>
        <v>SUM_CO2</v>
      </c>
      <c r="C58" s="128"/>
      <c r="D58" s="316"/>
      <c r="E58" s="316"/>
      <c r="F58" s="316"/>
      <c r="G58" s="316"/>
    </row>
    <row r="59" spans="1:7" x14ac:dyDescent="0.2">
      <c r="A59" s="96" t="s">
        <v>192</v>
      </c>
      <c r="B59" s="57" t="str">
        <f>Translations!$B$484</f>
        <v>SUM_bioCO2</v>
      </c>
      <c r="C59" s="128"/>
      <c r="D59" s="316"/>
      <c r="E59" s="316"/>
      <c r="F59" s="316"/>
      <c r="G59" s="316"/>
    </row>
    <row r="60" spans="1:7" x14ac:dyDescent="0.2">
      <c r="A60" s="96" t="s">
        <v>193</v>
      </c>
      <c r="B60" s="57" t="str">
        <f>Translations!$B$485</f>
        <v>SUM_bioNonSustCO2</v>
      </c>
      <c r="C60" s="128"/>
      <c r="D60" s="316"/>
      <c r="E60" s="316"/>
      <c r="F60" s="316"/>
      <c r="G60" s="316"/>
    </row>
    <row r="61" spans="1:7" x14ac:dyDescent="0.2">
      <c r="A61" s="96" t="s">
        <v>194</v>
      </c>
      <c r="B61" s="57" t="str">
        <f>Translations!$B$486</f>
        <v>SUM_EnergyIN</v>
      </c>
      <c r="C61" s="128"/>
      <c r="D61" s="316"/>
      <c r="E61" s="316"/>
      <c r="F61" s="316"/>
      <c r="G61" s="316"/>
    </row>
    <row r="62" spans="1:7" x14ac:dyDescent="0.2">
      <c r="A62" s="96" t="s">
        <v>195</v>
      </c>
      <c r="B62" s="57" t="str">
        <f>Translations!$B$487</f>
        <v>SUM_BioEnergyIN</v>
      </c>
      <c r="C62" s="128"/>
      <c r="D62" s="316"/>
      <c r="E62" s="316"/>
      <c r="F62" s="316"/>
      <c r="G62" s="316"/>
    </row>
    <row r="63" spans="1:7" x14ac:dyDescent="0.2">
      <c r="A63" s="96" t="s">
        <v>196</v>
      </c>
      <c r="B63" s="57" t="str">
        <f>Translations!$B$488</f>
        <v>SUM_N2O</v>
      </c>
      <c r="C63" s="128"/>
      <c r="D63" s="316"/>
      <c r="E63" s="316"/>
      <c r="F63" s="316"/>
      <c r="G63" s="316"/>
    </row>
    <row r="64" spans="1:7" x14ac:dyDescent="0.2">
      <c r="A64" s="96" t="s">
        <v>197</v>
      </c>
      <c r="B64" s="57" t="str">
        <f>Translations!$B$489</f>
        <v>SUM_PFC</v>
      </c>
      <c r="C64" s="128"/>
      <c r="D64" s="316"/>
      <c r="E64" s="316"/>
      <c r="F64" s="316"/>
      <c r="G64" s="316"/>
    </row>
    <row r="65" spans="1:3" x14ac:dyDescent="0.2">
      <c r="A65" s="96" t="s">
        <v>198</v>
      </c>
      <c r="B65" s="96" t="str">
        <f>Translations!$B$123</f>
        <v xml:space="preserve">&lt;&lt;&lt; Click here to proceed to next sheet &gt;&gt;&gt; </v>
      </c>
    </row>
    <row r="66" spans="1:3" x14ac:dyDescent="0.2">
      <c r="A66" s="96" t="s">
        <v>199</v>
      </c>
      <c r="B66" s="96" t="str">
        <f>Translations!$B$124</f>
        <v>Bränsle-/materialmängd</v>
      </c>
    </row>
    <row r="67" spans="1:3" x14ac:dyDescent="0.2">
      <c r="A67" s="96" t="s">
        <v>200</v>
      </c>
      <c r="B67" s="96" t="str">
        <f>Translations!$B$125</f>
        <v>Mätpunkt</v>
      </c>
    </row>
    <row r="68" spans="1:3" x14ac:dyDescent="0.2">
      <c r="A68" s="96" t="s">
        <v>201</v>
      </c>
      <c r="B68" s="96" t="str">
        <f>Translations!$B$79</f>
        <v>Verksamhetsutövare</v>
      </c>
      <c r="C68" s="96" t="str">
        <f>Translations!$B$126</f>
        <v>Handelspartner</v>
      </c>
    </row>
    <row r="69" spans="1:3" x14ac:dyDescent="0.2">
      <c r="A69" s="96" t="s">
        <v>202</v>
      </c>
      <c r="B69" s="96" t="str">
        <f>Translations!$B$127</f>
        <v>Sats</v>
      </c>
      <c r="C69" s="96" t="str">
        <f>Translations!$B$103</f>
        <v>Kontinuerlig</v>
      </c>
    </row>
    <row r="70" spans="1:3" x14ac:dyDescent="0.2">
      <c r="A70" s="96" t="s">
        <v>203</v>
      </c>
      <c r="B70" s="96" t="str">
        <f>Translations!$B$490</f>
        <v xml:space="preserve">Detaljerade instruktioner för att skriva in uppgifter i detta verktyg återfinns högst upp i detta blad. </v>
      </c>
      <c r="C70" s="96"/>
    </row>
    <row r="71" spans="1:3" x14ac:dyDescent="0.2">
      <c r="A71" s="96" t="s">
        <v>204</v>
      </c>
      <c r="B71" s="96" t="str">
        <f>Translations!$B$112</f>
        <v>ej tillämpligt</v>
      </c>
    </row>
    <row r="72" spans="1:3" x14ac:dyDescent="0.2">
      <c r="A72" s="96" t="s">
        <v>205</v>
      </c>
      <c r="B72" s="96" t="str">
        <f>Translations!$B$128</f>
        <v>relevant</v>
      </c>
    </row>
    <row r="73" spans="1:3" x14ac:dyDescent="0.2">
      <c r="A73" s="96" t="s">
        <v>206</v>
      </c>
      <c r="B73" s="96" t="str">
        <f>Translations!$B$129</f>
        <v>Ej relevant</v>
      </c>
    </row>
    <row r="74" spans="1:3" x14ac:dyDescent="0.2">
      <c r="A74" s="96" t="s">
        <v>207</v>
      </c>
      <c r="B74" s="96" t="str">
        <f>Translations!$B$130</f>
        <v>ingen uppgift!</v>
      </c>
    </row>
    <row r="75" spans="1:3" x14ac:dyDescent="0.2">
      <c r="A75" s="96" t="s">
        <v>208</v>
      </c>
      <c r="B75" s="96" t="str">
        <f>Translations!$B$491</f>
        <v>Osäkerhet</v>
      </c>
    </row>
    <row r="76" spans="1:3" x14ac:dyDescent="0.2">
      <c r="A76" s="96" t="s">
        <v>209</v>
      </c>
      <c r="B76" s="96" t="str">
        <f>Translations!$B$131</f>
        <v>(ej tillämpligt: använd uppskattning baserad på bästa praxis)</v>
      </c>
    </row>
    <row r="77" spans="1:3" x14ac:dyDescent="0.2">
      <c r="A77" s="96" t="s">
        <v>198</v>
      </c>
      <c r="B77" s="96" t="str">
        <f>Translations!$B$123</f>
        <v xml:space="preserve">&lt;&lt;&lt; Click here to proceed to next sheet &gt;&gt;&gt; </v>
      </c>
    </row>
    <row r="78" spans="1:3" x14ac:dyDescent="0.2">
      <c r="A78" s="96" t="s">
        <v>210</v>
      </c>
      <c r="B78" s="96" t="str">
        <f>Translations!$B$492</f>
        <v>För detaljerad vägledning klicka här för att se texten högst upp på bladet!</v>
      </c>
    </row>
    <row r="79" spans="1:3" x14ac:dyDescent="0.2">
      <c r="A79" s="96" t="s">
        <v>211</v>
      </c>
      <c r="B79" s="96" t="str">
        <f>Translations!$B$132</f>
        <v>Skriv in uppgifter i detta avsnitt</v>
      </c>
    </row>
    <row r="80" spans="1:3" x14ac:dyDescent="0.2">
      <c r="A80" s="96" t="s">
        <v>212</v>
      </c>
      <c r="B80" s="96" t="str">
        <f>Translations!$B$133</f>
        <v>Gå till följande punkter nedan.</v>
      </c>
    </row>
    <row r="81" spans="1:32" x14ac:dyDescent="0.2">
      <c r="A81" s="96" t="s">
        <v>213</v>
      </c>
      <c r="B81" s="96" t="str">
        <f>Translations!$B$493</f>
        <v>Gå till bladet "F_PFC" för denna bränsle-/materialmängd.</v>
      </c>
    </row>
    <row r="82" spans="1:32" x14ac:dyDescent="0.2">
      <c r="A82" s="96" t="s">
        <v>214</v>
      </c>
      <c r="B82" s="96" t="str">
        <f>Translations!$B$134</f>
        <v>Motivera varför historiska uppgifter inte är tillgängliga eller olämpliga.</v>
      </c>
    </row>
    <row r="83" spans="1:32" x14ac:dyDescent="0.2">
      <c r="A83" s="96" t="s">
        <v>215</v>
      </c>
      <c r="B83" s="96" t="str">
        <f>Translations!$B$135</f>
        <v>Ingen nivå</v>
      </c>
    </row>
    <row r="84" spans="1:32" x14ac:dyDescent="0.2">
      <c r="A84" s="96" t="s">
        <v>216</v>
      </c>
      <c r="B84" s="96" t="str">
        <f>Translations!$B$494</f>
        <v>Inkonsekvent!</v>
      </c>
    </row>
    <row r="85" spans="1:32" x14ac:dyDescent="0.2">
      <c r="A85" s="96" t="s">
        <v>217</v>
      </c>
      <c r="B85" s="96" t="str">
        <f>Translations!$B$495</f>
        <v>Ofullständig!</v>
      </c>
    </row>
    <row r="86" spans="1:32" x14ac:dyDescent="0.2">
      <c r="A86" s="96" t="s">
        <v>218</v>
      </c>
      <c r="B86" s="96" t="str">
        <f>Translations!$B$136</f>
        <v>Denna regel gäller ej för anläggningar med N2O-verksamheter!</v>
      </c>
    </row>
    <row r="87" spans="1:32" x14ac:dyDescent="0.2">
      <c r="A87" s="96" t="s">
        <v>219</v>
      </c>
      <c r="B87" s="96" t="str">
        <f>Translations!$B$137</f>
        <v>Tröskelvärde för små värden överskridet!</v>
      </c>
    </row>
    <row r="88" spans="1:32" x14ac:dyDescent="0.2">
      <c r="A88" s="96" t="s">
        <v>220</v>
      </c>
      <c r="B88" s="96" t="str">
        <f>Translations!$B$138</f>
        <v>Tröskelvärde för mindre värde överskridet!</v>
      </c>
    </row>
    <row r="89" spans="1:32" x14ac:dyDescent="0.2">
      <c r="A89" s="96" t="s">
        <v>221</v>
      </c>
      <c r="B89" s="96" t="str">
        <f>Translations!$B$139</f>
        <v>Siffran inte inom 5 % av förbättring (avsnitt 6 c)!</v>
      </c>
    </row>
    <row r="90" spans="1:32" x14ac:dyDescent="0.2">
      <c r="A90" s="96" t="s">
        <v>222</v>
      </c>
      <c r="B90" s="96" t="str">
        <f>Translations!$B$140</f>
        <v>Används enbart av behörig myndighet</v>
      </c>
      <c r="C90" s="96" t="str">
        <f>Translations!$B$141</f>
        <v>Fylls i av verksamhetsutövare</v>
      </c>
      <c r="E90" s="317"/>
    </row>
    <row r="91" spans="1:32" x14ac:dyDescent="0.2">
      <c r="A91" s="96" t="s">
        <v>223</v>
      </c>
      <c r="B91" s="57" t="str">
        <f>Translations!$B$142</f>
        <v>Österrike</v>
      </c>
      <c r="C91" s="57" t="str">
        <f>Translations!$B$143</f>
        <v>Belgien</v>
      </c>
      <c r="D91" s="77" t="str">
        <f>Translations!$B$144</f>
        <v>Bulgarien</v>
      </c>
      <c r="E91" s="96" t="str">
        <f>Translations!$B$145</f>
        <v>Kroatien</v>
      </c>
      <c r="F91" s="77" t="str">
        <f>Translations!$B$146</f>
        <v>Cypern</v>
      </c>
      <c r="G91" s="77" t="str">
        <f>Translations!$B$147</f>
        <v>Tjeckien</v>
      </c>
      <c r="H91" s="77" t="str">
        <f>Translations!$B$148</f>
        <v>Danmark</v>
      </c>
      <c r="I91" s="77" t="str">
        <f>Translations!$B$149</f>
        <v>Estland</v>
      </c>
      <c r="J91" s="77" t="str">
        <f>Translations!$B$150</f>
        <v>Finland</v>
      </c>
      <c r="K91" s="77" t="str">
        <f>Translations!$B$151</f>
        <v>Frankrike</v>
      </c>
      <c r="L91" s="77" t="str">
        <f>Translations!$B$152</f>
        <v>Tyskland</v>
      </c>
      <c r="M91" s="77" t="str">
        <f>Translations!$B$153</f>
        <v>Grekland</v>
      </c>
      <c r="N91" s="77" t="str">
        <f>Translations!$B$154</f>
        <v>Ungern</v>
      </c>
      <c r="O91" s="77" t="str">
        <f>Translations!$B$155</f>
        <v>Island</v>
      </c>
      <c r="P91" s="77" t="str">
        <f>Translations!$B$156</f>
        <v>Irland</v>
      </c>
      <c r="Q91" s="77" t="str">
        <f>Translations!$B$157</f>
        <v>Italien</v>
      </c>
      <c r="R91" s="77" t="str">
        <f>Translations!$B$158</f>
        <v>Lettland</v>
      </c>
      <c r="S91" s="77" t="str">
        <f>Translations!$B$159</f>
        <v>Liechtenstein</v>
      </c>
      <c r="T91" s="77" t="str">
        <f>Translations!$B$160</f>
        <v>Litauen</v>
      </c>
      <c r="U91" s="77" t="str">
        <f>Translations!$B$161</f>
        <v>Luxemburg</v>
      </c>
      <c r="V91" s="77" t="str">
        <f>Translations!$B$162</f>
        <v>Malta</v>
      </c>
      <c r="W91" s="77" t="str">
        <f>Translations!$B$163</f>
        <v>Nederländerna</v>
      </c>
      <c r="X91" s="77" t="str">
        <f>Translations!$B$164</f>
        <v>Norge</v>
      </c>
      <c r="Y91" s="77" t="str">
        <f>Translations!$B$165</f>
        <v>Polen</v>
      </c>
      <c r="Z91" s="77" t="str">
        <f>Translations!$B$166</f>
        <v>Portugal</v>
      </c>
      <c r="AA91" s="77" t="str">
        <f>Translations!$B$167</f>
        <v>Rumänien</v>
      </c>
      <c r="AB91" s="77" t="str">
        <f>Translations!$B$168</f>
        <v>Slovakien</v>
      </c>
      <c r="AC91" s="77" t="str">
        <f>Translations!$B$169</f>
        <v>Slovenien</v>
      </c>
      <c r="AD91" s="77" t="str">
        <f>Translations!$B$170</f>
        <v>Spanien</v>
      </c>
      <c r="AE91" s="77" t="str">
        <f>Translations!$B$171</f>
        <v>Sverige</v>
      </c>
      <c r="AF91" s="77" t="str">
        <f>Translations!$B$172</f>
        <v>Storbritannien</v>
      </c>
    </row>
    <row r="92" spans="1:32" x14ac:dyDescent="0.2">
      <c r="A92" s="96" t="s">
        <v>224</v>
      </c>
      <c r="B92" s="57" t="s">
        <v>225</v>
      </c>
      <c r="C92" s="57" t="s">
        <v>226</v>
      </c>
      <c r="D92" s="77" t="s">
        <v>227</v>
      </c>
      <c r="E92" s="96" t="s">
        <v>228</v>
      </c>
      <c r="F92" s="77" t="s">
        <v>229</v>
      </c>
      <c r="G92" s="77" t="s">
        <v>230</v>
      </c>
      <c r="H92" s="77" t="s">
        <v>231</v>
      </c>
      <c r="I92" s="77" t="s">
        <v>232</v>
      </c>
      <c r="J92" s="77" t="s">
        <v>233</v>
      </c>
      <c r="K92" s="77" t="s">
        <v>234</v>
      </c>
      <c r="L92" s="77" t="s">
        <v>235</v>
      </c>
      <c r="M92" s="77" t="s">
        <v>236</v>
      </c>
      <c r="N92" s="77" t="s">
        <v>237</v>
      </c>
      <c r="O92" s="77" t="s">
        <v>238</v>
      </c>
      <c r="P92" s="77" t="s">
        <v>239</v>
      </c>
      <c r="Q92" s="77" t="s">
        <v>240</v>
      </c>
      <c r="R92" s="77" t="s">
        <v>241</v>
      </c>
      <c r="S92" s="77" t="s">
        <v>242</v>
      </c>
      <c r="T92" s="77" t="s">
        <v>243</v>
      </c>
      <c r="U92" s="77" t="s">
        <v>244</v>
      </c>
      <c r="V92" s="77" t="s">
        <v>245</v>
      </c>
      <c r="W92" s="77" t="s">
        <v>246</v>
      </c>
      <c r="X92" s="77" t="s">
        <v>247</v>
      </c>
      <c r="Y92" s="77" t="s">
        <v>248</v>
      </c>
      <c r="Z92" s="77" t="s">
        <v>249</v>
      </c>
      <c r="AA92" s="77" t="s">
        <v>250</v>
      </c>
      <c r="AB92" s="77" t="s">
        <v>251</v>
      </c>
      <c r="AC92" s="77" t="s">
        <v>252</v>
      </c>
      <c r="AD92" s="77" t="s">
        <v>253</v>
      </c>
      <c r="AE92" s="77" t="s">
        <v>254</v>
      </c>
      <c r="AF92" s="77" t="s">
        <v>255</v>
      </c>
    </row>
    <row r="93" spans="1:32" x14ac:dyDescent="0.2">
      <c r="A93" s="96" t="s">
        <v>256</v>
      </c>
      <c r="B93" s="57" t="str">
        <f>Translations!$B$76</f>
        <v>Skickad till behörig myndighet</v>
      </c>
      <c r="C93" s="57" t="str">
        <f>Translations!$B$78</f>
        <v>Godkänd av behörig myndighet</v>
      </c>
      <c r="D93" s="57" t="str">
        <f>Translations!$B$173</f>
        <v>Förkastad av behörig myndighet</v>
      </c>
      <c r="E93" s="57" t="str">
        <f>Translations!$B$77</f>
        <v>Tillbakaskickad med kommentarer</v>
      </c>
      <c r="F93" s="57" t="str">
        <f>Translations!$B$174</f>
        <v>Preliminärt utkast</v>
      </c>
      <c r="G93" s="57"/>
    </row>
    <row r="94" spans="1:32" x14ac:dyDescent="0.2">
      <c r="A94" s="96" t="s">
        <v>257</v>
      </c>
      <c r="B94" s="96" t="str">
        <f>Translations!$B$630</f>
        <v>Relevanta avsnitt: D_VerRepImprovements (avsnitt 9)</v>
      </c>
    </row>
    <row r="95" spans="1:32" x14ac:dyDescent="0.2">
      <c r="A95" s="96" t="s">
        <v>258</v>
      </c>
      <c r="B95" s="96" t="str">
        <f>Translations!$B$631</f>
        <v>Relevanta avsnitt: 7.1, E_SourceStreams (avsnitt 10)</v>
      </c>
    </row>
    <row r="96" spans="1:32" x14ac:dyDescent="0.2">
      <c r="A96" s="96" t="s">
        <v>259</v>
      </c>
      <c r="B96" s="96" t="str">
        <f>Translations!$B$632</f>
        <v>Relevanta avsnitt: 7.2, F_MeasurementBasedApproaches (avsnitt 11)</v>
      </c>
    </row>
    <row r="97" spans="1:6" x14ac:dyDescent="0.2">
      <c r="A97" s="96" t="s">
        <v>260</v>
      </c>
      <c r="B97" s="96" t="str">
        <f>Translations!$B$633</f>
        <v>Relevanta avsnitt: G_Fall-backApproach (avsnitt 12)</v>
      </c>
    </row>
    <row r="98" spans="1:6" x14ac:dyDescent="0.2">
      <c r="A98" s="96" t="s">
        <v>261</v>
      </c>
      <c r="B98" s="96" t="str">
        <f>Translations!$B$634</f>
        <v>Relevanta avsnitt: C_VerRepNonConformities (avsnitt 8)</v>
      </c>
    </row>
    <row r="99" spans="1:6" x14ac:dyDescent="0.2">
      <c r="A99" s="96" t="s">
        <v>262</v>
      </c>
      <c r="B99" s="77" t="s">
        <v>263</v>
      </c>
      <c r="C99" s="96" t="s">
        <v>264</v>
      </c>
      <c r="D99" s="318" t="str">
        <f>Translations!$B$175</f>
        <v>CO2-överföring</v>
      </c>
    </row>
    <row r="100" spans="1:6" x14ac:dyDescent="0.2">
      <c r="A100" s="96" t="s">
        <v>265</v>
      </c>
      <c r="B100" s="318" t="str">
        <f>Translations!$B$176</f>
        <v>PFC-utsläpp</v>
      </c>
    </row>
    <row r="101" spans="1:6" x14ac:dyDescent="0.2">
      <c r="A101" s="96" t="s">
        <v>266</v>
      </c>
      <c r="B101" s="96" t="str">
        <f>Translations!$B$468</f>
        <v>Alternativ</v>
      </c>
    </row>
    <row r="102" spans="1:6" x14ac:dyDescent="0.2">
      <c r="A102" s="96" t="s">
        <v>267</v>
      </c>
      <c r="B102" s="319" t="str">
        <f>Translations!$B$177</f>
        <v>Mottagning av ingående CO2</v>
      </c>
      <c r="C102" s="319" t="str">
        <f>Translations!$B$178</f>
        <v>Export av ingående CO2 till anläggning i systemet för utsläppshandel</v>
      </c>
      <c r="D102" s="319" t="str">
        <f>Translations!$B$179</f>
        <v>Export av ingående CO2 till konsument utanför systemet för utsläppshandel</v>
      </c>
      <c r="E102" s="319" t="str">
        <f>Translations!$B$180</f>
        <v>Mottagning av överförd CO2</v>
      </c>
      <c r="F102" s="319" t="str">
        <f>Translations!$B$181</f>
        <v>Export av överförd CO2</v>
      </c>
    </row>
    <row r="103" spans="1:6" x14ac:dyDescent="0.2">
      <c r="A103" s="96" t="s">
        <v>268</v>
      </c>
      <c r="B103" s="319" t="str">
        <f>Translations!$B$182</f>
        <v>Användning av egna instrument</v>
      </c>
      <c r="C103" s="319" t="str">
        <f>Translations!$B$183</f>
        <v>Användning av annan anläggnings instrument</v>
      </c>
      <c r="D103" s="319" t="str">
        <f>Translations!$B$184</f>
        <v>Användning av båda partners instrument</v>
      </c>
    </row>
    <row r="104" spans="1:6" x14ac:dyDescent="0.2">
      <c r="A104" s="96" t="s">
        <v>269</v>
      </c>
      <c r="B104" s="318" t="str">
        <f>Translations!$B$185</f>
        <v>Metod A</v>
      </c>
      <c r="C104" s="96" t="str">
        <f>Translations!$B$186</f>
        <v>Metod B</v>
      </c>
    </row>
    <row r="107" spans="1:6" s="320" customFormat="1" x14ac:dyDescent="0.2"/>
    <row r="109" spans="1:6" x14ac:dyDescent="0.2">
      <c r="A109" s="321" t="str">
        <f>Translations!$B$187</f>
        <v>AnnexIActivities</v>
      </c>
    </row>
    <row r="110" spans="1:6" x14ac:dyDescent="0.2">
      <c r="A110" s="96" t="str">
        <f>Translations!$B$91</f>
        <v>Förbränning av bränslen</v>
      </c>
    </row>
    <row r="111" spans="1:6" x14ac:dyDescent="0.2">
      <c r="A111" s="77" t="str">
        <f>Translations!$B$188</f>
        <v xml:space="preserve">Raffinering av mineralolja </v>
      </c>
    </row>
    <row r="112" spans="1:6" x14ac:dyDescent="0.2">
      <c r="A112" s="77" t="str">
        <f>Translations!$B$189</f>
        <v>Produktion av koks</v>
      </c>
    </row>
    <row r="113" spans="1:1" x14ac:dyDescent="0.2">
      <c r="A113" s="77" t="str">
        <f>Translations!$B$190</f>
        <v>Rostning eller sintring av metallhaltig malm</v>
      </c>
    </row>
    <row r="114" spans="1:1" x14ac:dyDescent="0.2">
      <c r="A114" s="77" t="str">
        <f>Translations!$B$191</f>
        <v>Produktion av tackjärn eller stål</v>
      </c>
    </row>
    <row r="115" spans="1:1" x14ac:dyDescent="0.2">
      <c r="A115" s="77" t="str">
        <f>Translations!$B$192</f>
        <v>Produktion eller bearbetning av järnhaltiga metaller</v>
      </c>
    </row>
    <row r="116" spans="1:1" x14ac:dyDescent="0.2">
      <c r="A116" s="77" t="str">
        <f>Translations!$B$193</f>
        <v>Produktion av primärt aluminium</v>
      </c>
    </row>
    <row r="117" spans="1:1" x14ac:dyDescent="0.2">
      <c r="A117" s="77" t="str">
        <f>Translations!$B$194</f>
        <v>Produktion av sekundärt aluminium</v>
      </c>
    </row>
    <row r="118" spans="1:1" x14ac:dyDescent="0.2">
      <c r="A118" s="77" t="str">
        <f>Translations!$B$195</f>
        <v>Produktion eller bearbetning av icke järnhaltiga metaller</v>
      </c>
    </row>
    <row r="119" spans="1:1" x14ac:dyDescent="0.2">
      <c r="A119" s="77" t="str">
        <f>Translations!$B$90</f>
        <v>Produktion av cementklinker</v>
      </c>
    </row>
    <row r="120" spans="1:1" x14ac:dyDescent="0.2">
      <c r="A120" s="77" t="str">
        <f>Translations!$B$196</f>
        <v>Produktion av kalk eller bränning av dolomit/magnesit</v>
      </c>
    </row>
    <row r="121" spans="1:1" x14ac:dyDescent="0.2">
      <c r="A121" s="77" t="str">
        <f>Translations!$B$197</f>
        <v>Tillverkning av glas</v>
      </c>
    </row>
    <row r="122" spans="1:1" x14ac:dyDescent="0.2">
      <c r="A122" s="77" t="str">
        <f>Translations!$B$198</f>
        <v>Tillverkning av keramik</v>
      </c>
    </row>
    <row r="123" spans="1:1" x14ac:dyDescent="0.2">
      <c r="A123" s="77" t="str">
        <f>Translations!$B$199</f>
        <v>Tillverkning av mineralull</v>
      </c>
    </row>
    <row r="124" spans="1:1" x14ac:dyDescent="0.2">
      <c r="A124" s="77" t="str">
        <f>Translations!$B$200</f>
        <v>Produktion eller bearbetning av gips eller gipsskivor</v>
      </c>
    </row>
    <row r="125" spans="1:1" x14ac:dyDescent="0.2">
      <c r="A125" s="77" t="str">
        <f>Translations!$B$201</f>
        <v>Produktion av pappersmassa</v>
      </c>
    </row>
    <row r="126" spans="1:1" x14ac:dyDescent="0.2">
      <c r="A126" s="77" t="str">
        <f>Translations!$B$202</f>
        <v>Produktion av papper eller papp</v>
      </c>
    </row>
    <row r="127" spans="1:1" x14ac:dyDescent="0.2">
      <c r="A127" s="77" t="str">
        <f>Translations!$B$203</f>
        <v>Produktion av kimrök</v>
      </c>
    </row>
    <row r="128" spans="1:1" x14ac:dyDescent="0.2">
      <c r="A128" s="77" t="str">
        <f>Translations!$B$204</f>
        <v>Produktion av salpetersyra</v>
      </c>
    </row>
    <row r="129" spans="1:1" x14ac:dyDescent="0.2">
      <c r="A129" s="77" t="str">
        <f>Translations!$B$205</f>
        <v>Produktion av adipinsyra</v>
      </c>
    </row>
    <row r="130" spans="1:1" x14ac:dyDescent="0.2">
      <c r="A130" s="77" t="str">
        <f>Translations!$B$206</f>
        <v>Produktion av glyoxal och glyoxalsyra</v>
      </c>
    </row>
    <row r="131" spans="1:1" x14ac:dyDescent="0.2">
      <c r="A131" s="77" t="str">
        <f>Translations!$B$207</f>
        <v>Produktion av ammoniak</v>
      </c>
    </row>
    <row r="132" spans="1:1" x14ac:dyDescent="0.2">
      <c r="A132" s="96" t="str">
        <f>Translations!$B$208</f>
        <v>Produktion av baskemikalier</v>
      </c>
    </row>
    <row r="133" spans="1:1" x14ac:dyDescent="0.2">
      <c r="A133" s="77" t="str">
        <f>Translations!$B$209</f>
        <v>Produktion av vätgas och syntetisk gas</v>
      </c>
    </row>
    <row r="134" spans="1:1" x14ac:dyDescent="0.2">
      <c r="A134" s="77" t="str">
        <f>Translations!$B$210</f>
        <v>Produktion av natriumkarbonat och natriumbikarbonat</v>
      </c>
    </row>
    <row r="135" spans="1:1" x14ac:dyDescent="0.2">
      <c r="A135" s="77" t="str">
        <f>Translations!$B$211</f>
        <v>Avskiljning av växthusgaser enligt direktiv 2009/31/EG</v>
      </c>
    </row>
    <row r="136" spans="1:1" x14ac:dyDescent="0.2">
      <c r="A136" s="77" t="str">
        <f>Translations!$B$212</f>
        <v>Transport av växthusgaser enligt direktiv 2009/31/EG</v>
      </c>
    </row>
    <row r="137" spans="1:1" x14ac:dyDescent="0.2">
      <c r="A137" s="77" t="str">
        <f>Translations!$B$213</f>
        <v>Lagring av växthusgaser enligt direktiv 2009/31/EG</v>
      </c>
    </row>
    <row r="138" spans="1:1" x14ac:dyDescent="0.2">
      <c r="A138" s="316"/>
    </row>
    <row r="139" spans="1:1" x14ac:dyDescent="0.2">
      <c r="A139" s="317" t="str">
        <f>Translations!$B$214</f>
        <v>SpecifiedEmissions2</v>
      </c>
    </row>
    <row r="140" spans="1:1" x14ac:dyDescent="0.2">
      <c r="A140" s="77" t="s">
        <v>263</v>
      </c>
    </row>
    <row r="141" spans="1:1" x14ac:dyDescent="0.2">
      <c r="A141" s="77" t="s">
        <v>264</v>
      </c>
    </row>
    <row r="142" spans="1:1" x14ac:dyDescent="0.2">
      <c r="A142" s="77" t="str">
        <f>Translations!$B$215</f>
        <v>Perfluorerade ämnen</v>
      </c>
    </row>
    <row r="143" spans="1:1" x14ac:dyDescent="0.2">
      <c r="A143" s="77" t="str">
        <f>Translations!$B$216</f>
        <v>CO2 &amp; N2O</v>
      </c>
    </row>
    <row r="144" spans="1:1" x14ac:dyDescent="0.2">
      <c r="A144" s="77" t="str">
        <f>Translations!$B$217</f>
        <v>CO2 &amp; perfluorerade ämnen</v>
      </c>
    </row>
    <row r="146" spans="1:3" x14ac:dyDescent="0.2">
      <c r="A146" s="317" t="str">
        <f>Translations!$B$218</f>
        <v>SourceCategory</v>
      </c>
    </row>
    <row r="147" spans="1:3" x14ac:dyDescent="0.2">
      <c r="A147" s="77" t="str">
        <f>Translations!$B$97</f>
        <v>Stor</v>
      </c>
    </row>
    <row r="148" spans="1:3" x14ac:dyDescent="0.2">
      <c r="A148" s="77" t="str">
        <f>Translations!$B$219</f>
        <v>Mindre</v>
      </c>
    </row>
    <row r="150" spans="1:3" x14ac:dyDescent="0.2">
      <c r="A150" s="317" t="str">
        <f>Translations!$B$220</f>
        <v>SourceCategoryCEMS</v>
      </c>
    </row>
    <row r="151" spans="1:3" x14ac:dyDescent="0.2">
      <c r="A151" s="77" t="str">
        <f>Translations!$B$97</f>
        <v>Stor</v>
      </c>
    </row>
    <row r="152" spans="1:3" x14ac:dyDescent="0.2">
      <c r="A152" s="77" t="str">
        <f>Translations!$B$219</f>
        <v>Mindre</v>
      </c>
    </row>
    <row r="153" spans="1:3" x14ac:dyDescent="0.2">
      <c r="A153" s="317"/>
    </row>
    <row r="154" spans="1:3" x14ac:dyDescent="0.2">
      <c r="A154" s="317"/>
    </row>
    <row r="155" spans="1:3" x14ac:dyDescent="0.2">
      <c r="A155" s="317" t="str">
        <f>Translations!$B$221</f>
        <v>Analysfrekvens</v>
      </c>
    </row>
    <row r="156" spans="1:3" x14ac:dyDescent="0.2">
      <c r="A156" s="77" t="str">
        <f>Translations!$B$222</f>
        <v>Kontinuerlig</v>
      </c>
      <c r="C156" s="316"/>
    </row>
    <row r="157" spans="1:3" x14ac:dyDescent="0.2">
      <c r="A157" s="77" t="str">
        <f>Translations!$B$223</f>
        <v>Daglig</v>
      </c>
    </row>
    <row r="158" spans="1:3" x14ac:dyDescent="0.2">
      <c r="A158" s="77" t="str">
        <f>Translations!$B$114</f>
        <v>Veckovis</v>
      </c>
    </row>
    <row r="159" spans="1:3" x14ac:dyDescent="0.2">
      <c r="A159" s="77" t="str">
        <f>Translations!$B$224</f>
        <v>Månadsvis</v>
      </c>
    </row>
    <row r="160" spans="1:3" x14ac:dyDescent="0.2">
      <c r="A160" s="77" t="str">
        <f>Translations!$B$225</f>
        <v>Kvartalsvis</v>
      </c>
    </row>
    <row r="161" spans="1:1" x14ac:dyDescent="0.2">
      <c r="A161" s="77" t="str">
        <f>Translations!$B$226</f>
        <v>Vartannat år</v>
      </c>
    </row>
    <row r="162" spans="1:1" x14ac:dyDescent="0.2">
      <c r="A162" s="77" t="str">
        <f>Translations!$B$227</f>
        <v>Årlig</v>
      </c>
    </row>
    <row r="163" spans="1:1" x14ac:dyDescent="0.2">
      <c r="A163" s="77"/>
    </row>
    <row r="164" spans="1:1" x14ac:dyDescent="0.2">
      <c r="A164" s="316"/>
    </row>
    <row r="165" spans="1:1" x14ac:dyDescent="0.2">
      <c r="A165" s="317" t="str">
        <f>Translations!$B$228</f>
        <v>Verksamhetstyp</v>
      </c>
    </row>
    <row r="166" spans="1:1" x14ac:dyDescent="0.2">
      <c r="A166" s="77" t="str">
        <f>Translations!$B$229</f>
        <v>Typisk verksamhet</v>
      </c>
    </row>
    <row r="167" spans="1:1" x14ac:dyDescent="0.2">
      <c r="A167" s="77" t="str">
        <f>Translations!$B$230</f>
        <v>Icke-typisk verksamhet</v>
      </c>
    </row>
    <row r="168" spans="1:1" x14ac:dyDescent="0.2">
      <c r="A168" s="77" t="str">
        <f>Translations!$B$115</f>
        <v>Typisk och icke-typisk verksamhet</v>
      </c>
    </row>
    <row r="170" spans="1:1" x14ac:dyDescent="0.2">
      <c r="A170" s="317" t="str">
        <f>Translations!$B$231</f>
        <v>PFC-metoder</v>
      </c>
    </row>
    <row r="171" spans="1:1" x14ac:dyDescent="0.2">
      <c r="A171" s="77" t="str">
        <f>Translations!$B$232</f>
        <v>Metod A - Regressionsmetoden</v>
      </c>
    </row>
    <row r="172" spans="1:1" x14ac:dyDescent="0.2">
      <c r="A172" s="77" t="str">
        <f>Translations!$B$233</f>
        <v>Metod B - Överspänningsmetoden</v>
      </c>
    </row>
    <row r="174" spans="1:1" x14ac:dyDescent="0.2">
      <c r="A174" s="317" t="str">
        <f>Translations!$B$234</f>
        <v>PFC-celltyper</v>
      </c>
    </row>
    <row r="175" spans="1:1" x14ac:dyDescent="0.2">
      <c r="A175" s="96" t="str">
        <f>Translations!$B$235</f>
        <v>Material - CWPB (Centre Worked Pre-Bake)</v>
      </c>
    </row>
    <row r="176" spans="1:1" x14ac:dyDescent="0.2">
      <c r="A176" s="96" t="str">
        <f>Translations!$B$236</f>
        <v>Material - VSS (Vertical Stud Søderberg)</v>
      </c>
    </row>
    <row r="177" spans="1:3" x14ac:dyDescent="0.2">
      <c r="A177" s="96" t="str">
        <f>Translations!$B$237</f>
        <v>Material - SWPB (Side-Worked Pre-Bake)</v>
      </c>
    </row>
    <row r="178" spans="1:3" x14ac:dyDescent="0.2">
      <c r="A178" s="96" t="str">
        <f>Translations!$B$238</f>
        <v>Material - HSS (Horizontal Stud Søderberg)</v>
      </c>
    </row>
    <row r="180" spans="1:3" x14ac:dyDescent="0.2">
      <c r="A180" s="317" t="str">
        <f>Translations!$B$496</f>
        <v>PFC-enheter</v>
      </c>
    </row>
    <row r="181" spans="1:3" x14ac:dyDescent="0.2">
      <c r="A181" s="96" t="str">
        <f>Translations!$B$497</f>
        <v>1/(cell-day)</v>
      </c>
    </row>
    <row r="182" spans="1:3" x14ac:dyDescent="0.2">
      <c r="A182" s="96" t="str">
        <f>Translations!$B$498</f>
        <v>min</v>
      </c>
    </row>
    <row r="183" spans="1:3" x14ac:dyDescent="0.2">
      <c r="A183" s="96" t="str">
        <f>Translations!$B$499</f>
        <v>(kgCF4/tAl)/(min/cell-day)</v>
      </c>
    </row>
    <row r="184" spans="1:3" x14ac:dyDescent="0.2">
      <c r="A184" s="96" t="s">
        <v>270</v>
      </c>
    </row>
    <row r="185" spans="1:3" x14ac:dyDescent="0.2">
      <c r="A185" s="96" t="s">
        <v>271</v>
      </c>
    </row>
    <row r="186" spans="1:3" x14ac:dyDescent="0.2">
      <c r="A186" s="96" t="str">
        <f>Translations!$B$500</f>
        <v>(kg CF4)/(t Al mV)</v>
      </c>
    </row>
    <row r="187" spans="1:3" x14ac:dyDescent="0.2">
      <c r="A187" s="96" t="str">
        <f>Translations!$B$501</f>
        <v>tC2F6 / tCF4</v>
      </c>
    </row>
    <row r="189" spans="1:3" x14ac:dyDescent="0.2">
      <c r="A189" s="321" t="str">
        <f>Translations!$B$239</f>
        <v>Mätningsanordningar</v>
      </c>
    </row>
    <row r="190" spans="1:3" x14ac:dyDescent="0.2">
      <c r="A190" s="77" t="str">
        <f>Translations!$B$98</f>
        <v>Rotationsmätare</v>
      </c>
      <c r="C190" s="316"/>
    </row>
    <row r="191" spans="1:3" x14ac:dyDescent="0.2">
      <c r="A191" s="77" t="str">
        <f>Translations!$B$240</f>
        <v>Turbinmätare</v>
      </c>
      <c r="C191" s="316"/>
    </row>
    <row r="192" spans="1:3" x14ac:dyDescent="0.2">
      <c r="A192" s="77" t="str">
        <f>Translations!$B$241</f>
        <v>Bälgmätare</v>
      </c>
      <c r="C192" s="316"/>
    </row>
    <row r="193" spans="1:3" x14ac:dyDescent="0.2">
      <c r="A193" s="77" t="str">
        <f>Translations!$B$242</f>
        <v>Differentialtryckmätare</v>
      </c>
      <c r="C193" s="316"/>
    </row>
    <row r="194" spans="1:3" x14ac:dyDescent="0.2">
      <c r="A194" s="77" t="str">
        <f>Translations!$B$243</f>
        <v>Venturimeter</v>
      </c>
      <c r="C194" s="316"/>
    </row>
    <row r="195" spans="1:3" x14ac:dyDescent="0.2">
      <c r="A195" s="77" t="str">
        <f>Translations!$B$244</f>
        <v>Ultraljudsmätare</v>
      </c>
      <c r="C195" s="316"/>
    </row>
    <row r="196" spans="1:3" x14ac:dyDescent="0.2">
      <c r="A196" s="77" t="str">
        <f>Translations!$B$245</f>
        <v>Virvelmätare</v>
      </c>
      <c r="C196" s="322"/>
    </row>
    <row r="197" spans="1:3" x14ac:dyDescent="0.2">
      <c r="A197" s="77" t="str">
        <f>Translations!$B$246</f>
        <v>Coriolismätare</v>
      </c>
    </row>
    <row r="198" spans="1:3" x14ac:dyDescent="0.2">
      <c r="A198" s="77" t="str">
        <f>Translations!$B$247</f>
        <v>Oval gear-mätare</v>
      </c>
    </row>
    <row r="199" spans="1:3" x14ac:dyDescent="0.2">
      <c r="A199" s="77" t="str">
        <f>Translations!$B$248</f>
        <v>EVCI (Electronic volume conversion instrument)</v>
      </c>
    </row>
    <row r="200" spans="1:3" x14ac:dyDescent="0.2">
      <c r="A200" s="77" t="str">
        <f>Translations!$B$249</f>
        <v>Gaskromatograf</v>
      </c>
    </row>
    <row r="201" spans="1:3" x14ac:dyDescent="0.2">
      <c r="A201" s="96" t="str">
        <f>Translations!$B$99</f>
        <v>Lastvåg</v>
      </c>
    </row>
    <row r="202" spans="1:3" x14ac:dyDescent="0.2">
      <c r="A202" s="96" t="str">
        <f>Translations!$B$250</f>
        <v>Transportbandsvåg</v>
      </c>
    </row>
    <row r="203" spans="1:3" x14ac:dyDescent="0.2">
      <c r="A203" s="77"/>
    </row>
    <row r="205" spans="1:3" x14ac:dyDescent="0.2">
      <c r="A205" s="317" t="str">
        <f>Translations!$B$251</f>
        <v>Mätnivåer</v>
      </c>
    </row>
    <row r="206" spans="1:3" x14ac:dyDescent="0.2">
      <c r="A206" s="323">
        <v>1</v>
      </c>
    </row>
    <row r="207" spans="1:3" x14ac:dyDescent="0.2">
      <c r="A207" s="323">
        <v>2</v>
      </c>
    </row>
    <row r="208" spans="1:3" x14ac:dyDescent="0.2">
      <c r="A208" s="323">
        <v>3</v>
      </c>
    </row>
    <row r="209" spans="1:3" x14ac:dyDescent="0.2">
      <c r="A209" s="323">
        <v>4</v>
      </c>
    </row>
    <row r="211" spans="1:3" x14ac:dyDescent="0.2">
      <c r="A211" s="317" t="str">
        <f>Translations!$B$252</f>
        <v>PFC-nivåer</v>
      </c>
    </row>
    <row r="212" spans="1:3" x14ac:dyDescent="0.2">
      <c r="A212" s="323">
        <v>1</v>
      </c>
    </row>
    <row r="213" spans="1:3" x14ac:dyDescent="0.2">
      <c r="A213" s="323">
        <v>2</v>
      </c>
    </row>
    <row r="215" spans="1:3" x14ac:dyDescent="0.2">
      <c r="A215" s="317" t="str">
        <f>Translations!$B$253</f>
        <v>Biomassenivåer</v>
      </c>
    </row>
    <row r="216" spans="1:3" x14ac:dyDescent="0.2">
      <c r="A216" s="323">
        <v>1</v>
      </c>
    </row>
    <row r="217" spans="1:3" x14ac:dyDescent="0.2">
      <c r="A217" s="323">
        <v>2</v>
      </c>
    </row>
    <row r="218" spans="1:3" x14ac:dyDescent="0.2">
      <c r="A218" s="77" t="str">
        <f>EUconst_NoTier</f>
        <v>Ingen nivå</v>
      </c>
    </row>
    <row r="219" spans="1:3" x14ac:dyDescent="0.2">
      <c r="A219" s="77" t="str">
        <f>EUconst_NA</f>
        <v>ej tillämpligt</v>
      </c>
    </row>
    <row r="220" spans="1:3" x14ac:dyDescent="0.2">
      <c r="A220" s="324"/>
    </row>
    <row r="221" spans="1:3" x14ac:dyDescent="0.2">
      <c r="A221" s="317" t="str">
        <f>Translations!$B$254</f>
        <v>Konverteringsfaktornivåer</v>
      </c>
    </row>
    <row r="222" spans="1:3" x14ac:dyDescent="0.2">
      <c r="A222" s="323">
        <v>1</v>
      </c>
    </row>
    <row r="223" spans="1:3" x14ac:dyDescent="0.2">
      <c r="A223" s="323">
        <v>2</v>
      </c>
    </row>
    <row r="224" spans="1:3" x14ac:dyDescent="0.2">
      <c r="A224" s="77" t="str">
        <f>EUconst_NoTier</f>
        <v>Ingen nivå</v>
      </c>
      <c r="C224" s="325"/>
    </row>
    <row r="225" spans="1:3" x14ac:dyDescent="0.2">
      <c r="A225" s="77" t="str">
        <f>EUconst_NA</f>
        <v>ej tillämpligt</v>
      </c>
      <c r="C225" s="325"/>
    </row>
    <row r="227" spans="1:3" x14ac:dyDescent="0.2">
      <c r="A227" s="317" t="str">
        <f>Translations!$B$255</f>
        <v>Nivåer för verksamhetsuppgifter</v>
      </c>
    </row>
    <row r="228" spans="1:3" x14ac:dyDescent="0.2">
      <c r="A228" s="326">
        <v>1</v>
      </c>
    </row>
    <row r="229" spans="1:3" x14ac:dyDescent="0.2">
      <c r="A229" s="323">
        <v>2</v>
      </c>
    </row>
    <row r="230" spans="1:3" x14ac:dyDescent="0.2">
      <c r="A230" s="323">
        <v>3</v>
      </c>
    </row>
    <row r="231" spans="1:3" x14ac:dyDescent="0.2">
      <c r="A231" s="323">
        <v>4</v>
      </c>
    </row>
    <row r="232" spans="1:3" x14ac:dyDescent="0.2">
      <c r="A232" s="77" t="str">
        <f>EUconst_NoTier</f>
        <v>Ingen nivå</v>
      </c>
    </row>
    <row r="233" spans="1:3" x14ac:dyDescent="0.2">
      <c r="A233" s="77" t="str">
        <f>EUconst_NA</f>
        <v>ej tillämpligt</v>
      </c>
    </row>
    <row r="234" spans="1:3" x14ac:dyDescent="0.2">
      <c r="A234" s="325"/>
    </row>
    <row r="235" spans="1:3" x14ac:dyDescent="0.2">
      <c r="A235" s="317" t="str">
        <f>Translations!$B$256</f>
        <v>NCV-nivåer</v>
      </c>
    </row>
    <row r="236" spans="1:3" x14ac:dyDescent="0.2">
      <c r="A236" s="323">
        <v>1</v>
      </c>
    </row>
    <row r="237" spans="1:3" x14ac:dyDescent="0.2">
      <c r="A237" s="77" t="s">
        <v>272</v>
      </c>
    </row>
    <row r="238" spans="1:3" x14ac:dyDescent="0.2">
      <c r="A238" s="77" t="str">
        <f>Translations!$B$257</f>
        <v>2b</v>
      </c>
    </row>
    <row r="239" spans="1:3" x14ac:dyDescent="0.2">
      <c r="A239" s="323">
        <v>3</v>
      </c>
    </row>
    <row r="240" spans="1:3" x14ac:dyDescent="0.2">
      <c r="A240" s="77" t="str">
        <f>EUconst_NoTier</f>
        <v>Ingen nivå</v>
      </c>
    </row>
    <row r="241" spans="1:1" x14ac:dyDescent="0.2">
      <c r="A241" s="77" t="str">
        <f>EUconst_NA</f>
        <v>ej tillämpligt</v>
      </c>
    </row>
    <row r="242" spans="1:1" x14ac:dyDescent="0.2">
      <c r="A242" s="316"/>
    </row>
    <row r="243" spans="1:1" x14ac:dyDescent="0.2">
      <c r="A243" s="317" t="str">
        <f>Translations!$B$258</f>
        <v>EF-nivåer</v>
      </c>
    </row>
    <row r="244" spans="1:1" x14ac:dyDescent="0.2">
      <c r="A244" s="323">
        <v>1</v>
      </c>
    </row>
    <row r="245" spans="1:1" x14ac:dyDescent="0.2">
      <c r="A245" s="323">
        <v>2</v>
      </c>
    </row>
    <row r="246" spans="1:1" x14ac:dyDescent="0.2">
      <c r="A246" s="77" t="s">
        <v>272</v>
      </c>
    </row>
    <row r="247" spans="1:1" x14ac:dyDescent="0.2">
      <c r="A247" s="77" t="str">
        <f>Translations!$B$257</f>
        <v>2b</v>
      </c>
    </row>
    <row r="248" spans="1:1" x14ac:dyDescent="0.2">
      <c r="A248" s="323">
        <v>3</v>
      </c>
    </row>
    <row r="249" spans="1:1" x14ac:dyDescent="0.2">
      <c r="A249" s="77" t="str">
        <f>EUconst_NoTier</f>
        <v>Ingen nivå</v>
      </c>
    </row>
    <row r="251" spans="1:1" x14ac:dyDescent="0.2">
      <c r="A251" s="317" t="str">
        <f>Translations!$B$259</f>
        <v>Kolinnehållsnivåer</v>
      </c>
    </row>
    <row r="252" spans="1:1" x14ac:dyDescent="0.2">
      <c r="A252" s="323">
        <v>1</v>
      </c>
    </row>
    <row r="253" spans="1:1" x14ac:dyDescent="0.2">
      <c r="A253" s="77" t="s">
        <v>272</v>
      </c>
    </row>
    <row r="254" spans="1:1" x14ac:dyDescent="0.2">
      <c r="A254" s="77" t="str">
        <f>Translations!$B$257</f>
        <v>2b</v>
      </c>
    </row>
    <row r="255" spans="1:1" x14ac:dyDescent="0.2">
      <c r="A255" s="323">
        <v>3</v>
      </c>
    </row>
    <row r="256" spans="1:1" x14ac:dyDescent="0.2">
      <c r="A256" s="77" t="str">
        <f>EUconst_NoTier</f>
        <v>Ingen nivå</v>
      </c>
    </row>
    <row r="257" spans="1:1" x14ac:dyDescent="0.2">
      <c r="A257" s="77" t="str">
        <f>EUconst_NA</f>
        <v>ej tillämpligt</v>
      </c>
    </row>
    <row r="259" spans="1:1" x14ac:dyDescent="0.2">
      <c r="A259" s="314" t="str">
        <f>Translations!$B$502</f>
        <v>NCV-enheter</v>
      </c>
    </row>
    <row r="260" spans="1:1" x14ac:dyDescent="0.2">
      <c r="A260" s="326" t="str">
        <f>EUconst_GJpt</f>
        <v>GJ/t</v>
      </c>
    </row>
    <row r="261" spans="1:1" x14ac:dyDescent="0.2">
      <c r="A261" s="326" t="str">
        <f>EUconst_GJpkNm3</f>
        <v>GJ/1000Nm3</v>
      </c>
    </row>
    <row r="262" spans="1:1" x14ac:dyDescent="0.2">
      <c r="A262" s="323" t="str">
        <f>EUconst_NA</f>
        <v>ej tillämpligt</v>
      </c>
    </row>
    <row r="264" spans="1:1" x14ac:dyDescent="0.2">
      <c r="A264" s="314" t="str">
        <f>Translations!$B$503</f>
        <v>EF-enheter</v>
      </c>
    </row>
    <row r="265" spans="1:1" x14ac:dyDescent="0.2">
      <c r="A265" s="326" t="str">
        <f>EUconst_tCO2pTJ</f>
        <v>tCO2/TJ</v>
      </c>
    </row>
    <row r="266" spans="1:1" x14ac:dyDescent="0.2">
      <c r="A266" s="326" t="str">
        <f>EUconst_tCO2pt</f>
        <v>tCO2/t</v>
      </c>
    </row>
    <row r="267" spans="1:1" x14ac:dyDescent="0.2">
      <c r="A267" s="326" t="str">
        <f>EUconst_tCO2pkNm3</f>
        <v>tCO2/1000 Nm3</v>
      </c>
    </row>
    <row r="268" spans="1:1" x14ac:dyDescent="0.2">
      <c r="A268" s="323" t="str">
        <f>EUconst_NA</f>
        <v>ej tillämpligt</v>
      </c>
    </row>
    <row r="270" spans="1:1" x14ac:dyDescent="0.2">
      <c r="A270" s="314" t="str">
        <f>Translations!$B$504</f>
        <v>Pct-enheter</v>
      </c>
    </row>
    <row r="271" spans="1:1" x14ac:dyDescent="0.2">
      <c r="A271" s="326" t="s">
        <v>271</v>
      </c>
    </row>
    <row r="272" spans="1:1" x14ac:dyDescent="0.2">
      <c r="A272" s="326"/>
    </row>
    <row r="275" spans="1:12" s="320" customFormat="1" x14ac:dyDescent="0.2"/>
    <row r="277" spans="1:12" ht="13.5" customHeight="1" thickBot="1" x14ac:dyDescent="0.25">
      <c r="B277" s="314" t="str">
        <f>Translations!$B$260</f>
        <v>Direktiv bilaga I</v>
      </c>
      <c r="D277" s="325"/>
      <c r="E277" s="886" t="str">
        <f>Translations!$B$261</f>
        <v>Särskilda verksamheter</v>
      </c>
      <c r="F277" s="886"/>
      <c r="G277" s="886"/>
      <c r="H277" s="886"/>
      <c r="I277" s="314" t="str">
        <f>Translations!$B$89</f>
        <v>Utsläppta växthusgaser</v>
      </c>
      <c r="J277" s="327" t="s">
        <v>273</v>
      </c>
    </row>
    <row r="278" spans="1:12" x14ac:dyDescent="0.2">
      <c r="A278" s="328">
        <v>1</v>
      </c>
      <c r="B278" s="329" t="str">
        <f>IF(LEN(Translations!$B$262)&gt;250,LEFT(Translations!$B$262,250),Translations!$B$262)</f>
        <v>Förbränning av bränsle i anläggningar med en total nominell termisk ingående effekt överskridande 20 MW (med undantag av anläggningar för förbränning av farligt eller kommunalt avfall)</v>
      </c>
      <c r="C278" s="330" t="str">
        <f t="shared" ref="C278:C305" si="0">INDEX(AnnexIActivities,A278)</f>
        <v>Förbränning av bränslen</v>
      </c>
      <c r="D278" s="331"/>
      <c r="E278" s="332"/>
      <c r="F278" s="333"/>
      <c r="G278" s="333"/>
      <c r="H278" s="334"/>
      <c r="I278" s="335" t="s">
        <v>263</v>
      </c>
      <c r="J278" s="336">
        <v>1</v>
      </c>
      <c r="K278" s="325"/>
      <c r="L278" s="325"/>
    </row>
    <row r="279" spans="1:12" x14ac:dyDescent="0.2">
      <c r="A279" s="337">
        <v>2</v>
      </c>
      <c r="B279" s="338" t="str">
        <f>Translations!$B$188</f>
        <v xml:space="preserve">Raffinering av mineralolja </v>
      </c>
      <c r="C279" s="339" t="str">
        <f t="shared" si="0"/>
        <v xml:space="preserve">Raffinering av mineralolja </v>
      </c>
      <c r="D279" s="340"/>
      <c r="E279" s="341" t="str">
        <f>O319</f>
        <v>Raffinaderier: Massbalans</v>
      </c>
      <c r="F279" s="342" t="str">
        <f>O320</f>
        <v>Raffinaderier: Regenerering genom katalytisk krackning</v>
      </c>
      <c r="G279" s="342" t="str">
        <f>O321</f>
        <v>Raffinaderier: Vätgasproduktion</v>
      </c>
      <c r="H279" s="343"/>
      <c r="I279" s="344" t="s">
        <v>263</v>
      </c>
      <c r="J279" s="345">
        <v>2</v>
      </c>
      <c r="K279" s="325"/>
      <c r="L279" s="346"/>
    </row>
    <row r="280" spans="1:12" x14ac:dyDescent="0.2">
      <c r="A280" s="337">
        <v>3</v>
      </c>
      <c r="B280" s="338" t="str">
        <f>Translations!$B$189</f>
        <v>Produktion av koks</v>
      </c>
      <c r="C280" s="339" t="str">
        <f t="shared" si="0"/>
        <v>Produktion av koks</v>
      </c>
      <c r="D280" s="340"/>
      <c r="E280" s="341" t="str">
        <f>O322</f>
        <v>Koks: Bränsle som insatsmaterial i processen</v>
      </c>
      <c r="F280" s="342" t="str">
        <f>O323</f>
        <v>Koks: Karbonat som insatsmaterial (metod A)</v>
      </c>
      <c r="G280" s="342" t="str">
        <f>O324</f>
        <v>Koks: Oxid som producerat material (metod B)</v>
      </c>
      <c r="H280" s="343" t="str">
        <f>O325</f>
        <v>Koks: Massbalans</v>
      </c>
      <c r="I280" s="344" t="s">
        <v>263</v>
      </c>
      <c r="J280" s="345">
        <v>2</v>
      </c>
      <c r="K280" s="325"/>
      <c r="L280" s="346"/>
    </row>
    <row r="281" spans="1:12" x14ac:dyDescent="0.2">
      <c r="A281" s="337">
        <v>4</v>
      </c>
      <c r="B281" s="338" t="str">
        <f>IF(LEN(Translations!$B$263)&gt;250,LEFT(Translations!$B$263,250),Translations!$B$263)</f>
        <v xml:space="preserve">Rostning eller sintring av metallhaltig malm (inklusive sulfidmalm), inklusive pelletframställning </v>
      </c>
      <c r="C281" s="339" t="str">
        <f t="shared" si="0"/>
        <v>Rostning eller sintring av metallhaltig malm</v>
      </c>
      <c r="D281" s="340"/>
      <c r="E281" s="341" t="str">
        <f>O326</f>
        <v>Metallhaltig malm: Karbonat som insatsmaterial</v>
      </c>
      <c r="F281" s="342" t="str">
        <f>O327</f>
        <v>Metallhaltig malm: Massbalans</v>
      </c>
      <c r="G281" s="342"/>
      <c r="H281" s="343"/>
      <c r="I281" s="344" t="s">
        <v>263</v>
      </c>
      <c r="J281" s="345">
        <v>2</v>
      </c>
      <c r="K281" s="325"/>
      <c r="L281" s="346"/>
    </row>
    <row r="282" spans="1:12" x14ac:dyDescent="0.2">
      <c r="A282" s="337">
        <v>5</v>
      </c>
      <c r="B282" s="338" t="str">
        <f>IF(LEN(Translations!$B$264)&gt;250,LEFT(Translations!$B$264,250),Translations!$B$264)</f>
        <v xml:space="preserve">Produktion av tackjärn eller stål (primär eller sekundär smältning) inklusive kontinuerlig gjutning, med en kapacitet överstigande 2,5 ton per timma. </v>
      </c>
      <c r="C282" s="339" t="str">
        <f t="shared" si="0"/>
        <v>Produktion av tackjärn eller stål</v>
      </c>
      <c r="D282" s="340"/>
      <c r="E282" s="341" t="str">
        <f>O328</f>
        <v>Järn och stål: Bränsle som insatsmaterial i processen</v>
      </c>
      <c r="F282" s="342" t="str">
        <f>O329</f>
        <v>Järn och stål: Karbonat som insatsmaterial</v>
      </c>
      <c r="G282" s="342" t="str">
        <f>O330</f>
        <v>Järn och stål: Massbalans</v>
      </c>
      <c r="H282" s="343"/>
      <c r="I282" s="344" t="s">
        <v>263</v>
      </c>
      <c r="J282" s="345">
        <v>2</v>
      </c>
      <c r="K282" s="325"/>
      <c r="L282" s="346"/>
    </row>
    <row r="283" spans="1:12" x14ac:dyDescent="0.2">
      <c r="A283" s="337">
        <v>6</v>
      </c>
      <c r="B283" s="338" t="str">
        <f>IF(LEN(Translations!$B$265)&gt;250,LEFT(Translations!$B$265,250),Translations!$B$265)</f>
        <v>Produktion eller bearbetning av järnhaltiga metaller (inklusive järnlegeringar) där förbränningsenheter med en total nominell termisk ingående effekt överstigande 20 MW används. Bearbetningen omfattar bland annat valsverk, uppvärmningsugnar, glödgnin</v>
      </c>
      <c r="C283" s="339" t="str">
        <f t="shared" si="0"/>
        <v>Produktion eller bearbetning av järnhaltiga metaller</v>
      </c>
      <c r="D283" s="340"/>
      <c r="E283" s="341" t="str">
        <f>O348</f>
        <v>(Icke) järnmetaller, sek. aluminium: Processutsläpp</v>
      </c>
      <c r="F283" s="342" t="str">
        <f>O349</f>
        <v>(Icke) järnmetaller, sek. aluminium: Massbalansmetod</v>
      </c>
      <c r="G283" s="342"/>
      <c r="H283" s="343"/>
      <c r="I283" s="344" t="s">
        <v>263</v>
      </c>
      <c r="J283" s="345">
        <v>2</v>
      </c>
      <c r="K283" s="325"/>
      <c r="L283" s="346"/>
    </row>
    <row r="284" spans="1:12" x14ac:dyDescent="0.2">
      <c r="A284" s="337">
        <v>7</v>
      </c>
      <c r="B284" s="338" t="str">
        <f>Translations!$B$193</f>
        <v>Produktion av primärt aluminium</v>
      </c>
      <c r="C284" s="339" t="str">
        <f t="shared" si="0"/>
        <v>Produktion av primärt aluminium</v>
      </c>
      <c r="D284" s="340"/>
      <c r="E284" s="341" t="str">
        <f>O351</f>
        <v>Primärt aluminium: Massbalansmetod</v>
      </c>
      <c r="F284" s="342" t="str">
        <f>O352</f>
        <v>Primärt aluminium: PFC-utsläpp (regressionsmetoden)</v>
      </c>
      <c r="G284" s="342" t="str">
        <f>O353</f>
        <v>Primärt aluminium: PFC-utsläpp (överspänningsmetoden)</v>
      </c>
      <c r="H284" s="343"/>
      <c r="I284" s="344" t="str">
        <f>Translations!$B$217</f>
        <v>CO2 &amp; perfluorerade ämnen</v>
      </c>
      <c r="J284" s="345">
        <v>2</v>
      </c>
      <c r="K284" s="325"/>
      <c r="L284" s="346"/>
    </row>
    <row r="285" spans="1:12" x14ac:dyDescent="0.2">
      <c r="A285" s="337">
        <v>8</v>
      </c>
      <c r="B285" s="338" t="str">
        <f>IF(LEN(Translations!$B$266)&gt;250,LEFT(Translations!$B$266,250),Translations!$B$266)</f>
        <v>Produktion eller behandling av sekundärt aluminium där förbränningsenheter med en total nominell termisk ingående effekt överstigande 20 MW används</v>
      </c>
      <c r="C285" s="339" t="str">
        <f t="shared" si="0"/>
        <v>Produktion av sekundärt aluminium</v>
      </c>
      <c r="D285" s="340"/>
      <c r="E285" s="341" t="str">
        <f>E283</f>
        <v>(Icke) järnmetaller, sek. aluminium: Processutsläpp</v>
      </c>
      <c r="F285" s="342" t="str">
        <f>F283</f>
        <v>(Icke) järnmetaller, sek. aluminium: Massbalansmetod</v>
      </c>
      <c r="G285" s="342"/>
      <c r="H285" s="343"/>
      <c r="I285" s="344" t="s">
        <v>263</v>
      </c>
      <c r="J285" s="345">
        <v>2</v>
      </c>
      <c r="K285" s="325"/>
      <c r="L285" s="346"/>
    </row>
    <row r="286" spans="1:12" x14ac:dyDescent="0.2">
      <c r="A286" s="337">
        <v>9</v>
      </c>
      <c r="B286" s="338" t="str">
        <f>IF(LEN(Translations!$B$267)&gt;250,LEFT(Translations!$B$267,250),Translations!$B$267)</f>
        <v>Produktion eller bearbetning av icke järnhaltiga metaller, inklusive produktion av legeringar, raffinering, smältgjutning etc., där förbränningsenheter med en total nominell termisk ingående effekt (inklusive bränslen som används som reduktionsmedel)</v>
      </c>
      <c r="C286" s="339" t="str">
        <f t="shared" si="0"/>
        <v>Produktion eller bearbetning av icke järnhaltiga metaller</v>
      </c>
      <c r="D286" s="340"/>
      <c r="E286" s="341" t="str">
        <f>E283</f>
        <v>(Icke) järnmetaller, sek. aluminium: Processutsläpp</v>
      </c>
      <c r="F286" s="342" t="str">
        <f>F283</f>
        <v>(Icke) järnmetaller, sek. aluminium: Massbalansmetod</v>
      </c>
      <c r="G286" s="342"/>
      <c r="H286" s="343"/>
      <c r="I286" s="344" t="s">
        <v>263</v>
      </c>
      <c r="J286" s="345">
        <v>2</v>
      </c>
      <c r="K286" s="325"/>
      <c r="L286" s="346"/>
    </row>
    <row r="287" spans="1:12" x14ac:dyDescent="0.2">
      <c r="A287" s="337">
        <v>10</v>
      </c>
      <c r="B287" s="338" t="str">
        <f>IF(LEN(Translations!$B$268)&gt;250,LEFT(Translations!$B$268,250),Translations!$B$268)</f>
        <v xml:space="preserve">Produktion av cementklinker i rotationsugnar med en produktionskapacitet överstigande 500 ton per dag eller i andra ugnar med en produktionskapacitet överstigande 50 ton per dag. </v>
      </c>
      <c r="C287" s="339" t="str">
        <f t="shared" si="0"/>
        <v>Produktion av cementklinker</v>
      </c>
      <c r="D287" s="340"/>
      <c r="E287" s="341" t="str">
        <f>O331</f>
        <v>Cementklinker: Baserat på tillförsel till ugnen (metod A)</v>
      </c>
      <c r="F287" s="342" t="str">
        <f>O332</f>
        <v>Cementklinker: Klinkerproduktion (metod B)</v>
      </c>
      <c r="G287" s="342" t="str">
        <f>O333</f>
        <v>Cementklinker: Cementugnsstoft</v>
      </c>
      <c r="H287" s="343" t="str">
        <f>O334</f>
        <v>Cementklinker: Icke-karbonat kol</v>
      </c>
      <c r="I287" s="344" t="s">
        <v>263</v>
      </c>
      <c r="J287" s="345">
        <v>2</v>
      </c>
      <c r="K287" s="325"/>
      <c r="L287" s="346"/>
    </row>
    <row r="288" spans="1:12" x14ac:dyDescent="0.2">
      <c r="A288" s="337">
        <v>11</v>
      </c>
      <c r="B288" s="338" t="str">
        <f>IF(LEN(Translations!$B$269)&gt;250,LEFT(Translations!$B$269,250),Translations!$B$269)</f>
        <v xml:space="preserve">Produktion av kalk eller bränning av dolomit eller magnesit i rotationsugnar eller i andra ugnar med en produktionskapacitet överstigande 50 ton per dag </v>
      </c>
      <c r="C288" s="339" t="str">
        <f t="shared" si="0"/>
        <v>Produktion av kalk eller bränning av dolomit/magnesit</v>
      </c>
      <c r="D288" s="340"/>
      <c r="E288" s="341" t="str">
        <f>O335</f>
        <v>Kalk / dolomit / magnesit: Karbonater (metod A)</v>
      </c>
      <c r="F288" s="342" t="str">
        <f>O336</f>
        <v>Kalk / dolomit / magnesit: Alkalisk jordartsmetall (metod B)</v>
      </c>
      <c r="G288" s="342" t="str">
        <f>O337</f>
        <v>Kalk / dolomit / magnesit: Ugnsstoft (metod B)</v>
      </c>
      <c r="H288" s="343"/>
      <c r="I288" s="344" t="s">
        <v>263</v>
      </c>
      <c r="J288" s="345">
        <v>2</v>
      </c>
      <c r="K288" s="325"/>
      <c r="L288" s="346"/>
    </row>
    <row r="289" spans="1:12" x14ac:dyDescent="0.2">
      <c r="A289" s="337">
        <v>12</v>
      </c>
      <c r="B289" s="338" t="str">
        <f>IF(LEN(Translations!$B$270)&gt;250,LEFT(Translations!$B$270,250),Translations!$B$270)</f>
        <v xml:space="preserve">Tillverkning av glas, inklusive glasfiber med en smältkapacitet överstigande 20 ton per dag </v>
      </c>
      <c r="C289" s="339" t="str">
        <f t="shared" si="0"/>
        <v>Tillverkning av glas</v>
      </c>
      <c r="D289" s="340"/>
      <c r="E289" s="341" t="str">
        <f>O338</f>
        <v>Glas och mineralull: Karbonater (insatsmaterial)</v>
      </c>
      <c r="F289" s="342"/>
      <c r="G289" s="342"/>
      <c r="H289" s="343"/>
      <c r="I289" s="344" t="s">
        <v>263</v>
      </c>
      <c r="J289" s="345">
        <v>2</v>
      </c>
      <c r="K289" s="325"/>
      <c r="L289" s="346"/>
    </row>
    <row r="290" spans="1:12" x14ac:dyDescent="0.2">
      <c r="A290" s="337">
        <v>13</v>
      </c>
      <c r="B290" s="338" t="str">
        <f>IF(LEN(Translations!$B$271)&gt;250,LEFT(Translations!$B$271,250),Translations!$B$271)</f>
        <v xml:space="preserve">Tillverkning av keramiska produkter genom bränning, framför allt taktegel, tegelsten, eldfast tegel, kakel, stengods eller porslin, med en produktionskapacitet överstigande 75 ton per dag </v>
      </c>
      <c r="C290" s="339" t="str">
        <f t="shared" si="0"/>
        <v>Tillverkning av keramik</v>
      </c>
      <c r="D290" s="340"/>
      <c r="E290" s="341" t="str">
        <f>O339</f>
        <v>Keramik: Kol som insatsmaterial (metod A)</v>
      </c>
      <c r="F290" s="342" t="str">
        <f>O340</f>
        <v>Keramik: Alkalioxider (metod B)</v>
      </c>
      <c r="G290" s="342" t="str">
        <f>O341</f>
        <v>Keramik: Tvättning</v>
      </c>
      <c r="H290" s="343"/>
      <c r="I290" s="344" t="s">
        <v>263</v>
      </c>
      <c r="J290" s="345">
        <v>2</v>
      </c>
      <c r="K290" s="325"/>
      <c r="L290" s="346"/>
    </row>
    <row r="291" spans="1:12" x14ac:dyDescent="0.2">
      <c r="A291" s="337">
        <v>14</v>
      </c>
      <c r="B291" s="338" t="str">
        <f>IF(LEN(Translations!$B$272)&gt;250,LEFT(Translations!$B$272,250),Translations!$B$272)</f>
        <v xml:space="preserve">Tillverkning av mineralull som isoleringsmaterial med användning av glas, sten eller slagg med en smältkapacitet överskridande 20 ton per dag </v>
      </c>
      <c r="C291" s="339" t="str">
        <f t="shared" si="0"/>
        <v>Tillverkning av mineralull</v>
      </c>
      <c r="D291" s="340"/>
      <c r="E291" s="341" t="str">
        <f>O338</f>
        <v>Glas och mineralull: Karbonater (insatsmaterial)</v>
      </c>
      <c r="F291" s="342"/>
      <c r="G291" s="342"/>
      <c r="H291" s="343"/>
      <c r="I291" s="344" t="s">
        <v>263</v>
      </c>
      <c r="J291" s="345">
        <v>2</v>
      </c>
      <c r="K291" s="325"/>
      <c r="L291" s="346"/>
    </row>
    <row r="292" spans="1:12" x14ac:dyDescent="0.2">
      <c r="A292" s="337">
        <v>15</v>
      </c>
      <c r="B292" s="338" t="str">
        <f>IF(LEN(Translations!$B$273)&gt;250,LEFT(Translations!$B$273,250),Translations!$B$273)</f>
        <v xml:space="preserve">Torkning eller kalcinering av gips eller produktion av gipsskivor och andra gipsprodukter, där förbränningsenheter med en total nominell termisk ingående effekt överstigande 20 MW används </v>
      </c>
      <c r="C292" s="339" t="str">
        <f t="shared" si="0"/>
        <v>Produktion eller bearbetning av gips eller gipsskivor</v>
      </c>
      <c r="D292" s="340"/>
      <c r="E292" s="341"/>
      <c r="F292" s="342"/>
      <c r="G292" s="342"/>
      <c r="H292" s="343"/>
      <c r="I292" s="344" t="s">
        <v>263</v>
      </c>
      <c r="J292" s="345">
        <v>2</v>
      </c>
      <c r="K292" s="325"/>
      <c r="L292" s="346"/>
    </row>
    <row r="293" spans="1:12" x14ac:dyDescent="0.2">
      <c r="A293" s="337">
        <v>16</v>
      </c>
      <c r="B293" s="338" t="str">
        <f>Translations!$B$274</f>
        <v xml:space="preserve">Produktion av pappersmassa från timmer eller andra fiberhaltiga material </v>
      </c>
      <c r="C293" s="339" t="str">
        <f t="shared" si="0"/>
        <v>Produktion av pappersmassa</v>
      </c>
      <c r="D293" s="340"/>
      <c r="E293" s="341" t="str">
        <f>O342</f>
        <v>Pappersmassa och papper: Insatskemikalier</v>
      </c>
      <c r="F293" s="342"/>
      <c r="G293" s="342"/>
      <c r="H293" s="343"/>
      <c r="I293" s="344" t="s">
        <v>263</v>
      </c>
      <c r="J293" s="345">
        <v>2</v>
      </c>
      <c r="K293" s="325"/>
      <c r="L293" s="346"/>
    </row>
    <row r="294" spans="1:12" x14ac:dyDescent="0.2">
      <c r="A294" s="337">
        <v>17</v>
      </c>
      <c r="B294" s="338" t="str">
        <f>IF(LEN(Translations!$B$275)&gt;250,LEFT(Translations!$B$275,250),Translations!$B$275)</f>
        <v xml:space="preserve">Produktion av papper eller papp med en produktionskapacitet överstigande 20 ton per dag </v>
      </c>
      <c r="C294" s="339" t="str">
        <f t="shared" si="0"/>
        <v>Produktion av papper eller papp</v>
      </c>
      <c r="D294" s="340"/>
      <c r="E294" s="341" t="str">
        <f>O342</f>
        <v>Pappersmassa och papper: Insatskemikalier</v>
      </c>
      <c r="F294" s="342"/>
      <c r="G294" s="342"/>
      <c r="H294" s="343"/>
      <c r="I294" s="344" t="s">
        <v>263</v>
      </c>
      <c r="J294" s="345">
        <v>2</v>
      </c>
      <c r="K294" s="325"/>
      <c r="L294" s="346"/>
    </row>
    <row r="295" spans="1:12" x14ac:dyDescent="0.2">
      <c r="A295" s="337">
        <v>18</v>
      </c>
      <c r="B295" s="338" t="str">
        <f>IF(LEN(Translations!$B$276)&gt;250,LEFT(Translations!$B$276,250),Translations!$B$276)</f>
        <v xml:space="preserve">Produktion av kimrök som omfattar karbonisering av organiska ämnen såsom oljor, tjära, kracknings- och destilleringsrester, där förbränningsenheter med en total nominell effekt överstigande 20 MW används </v>
      </c>
      <c r="C295" s="339" t="str">
        <f t="shared" si="0"/>
        <v>Produktion av kimrök</v>
      </c>
      <c r="D295" s="340"/>
      <c r="E295" s="341" t="str">
        <f>O343</f>
        <v>Kimrök: Massbalansmetod</v>
      </c>
      <c r="F295" s="342"/>
      <c r="G295" s="342"/>
      <c r="H295" s="343"/>
      <c r="I295" s="344" t="s">
        <v>263</v>
      </c>
      <c r="J295" s="345">
        <v>2</v>
      </c>
      <c r="K295" s="325"/>
      <c r="L295" s="346"/>
    </row>
    <row r="296" spans="1:12" x14ac:dyDescent="0.2">
      <c r="A296" s="337">
        <v>19</v>
      </c>
      <c r="B296" s="338" t="str">
        <f>Translations!$B$204</f>
        <v>Produktion av salpetersyra</v>
      </c>
      <c r="C296" s="339" t="str">
        <f t="shared" si="0"/>
        <v>Produktion av salpetersyra</v>
      </c>
      <c r="D296" s="340"/>
      <c r="E296" s="341"/>
      <c r="F296" s="342"/>
      <c r="G296" s="342"/>
      <c r="H296" s="343"/>
      <c r="I296" s="344" t="str">
        <f>Translations!$B$216</f>
        <v>CO2 &amp; N2O</v>
      </c>
      <c r="J296" s="347">
        <v>2</v>
      </c>
      <c r="K296" s="325"/>
      <c r="L296" s="346"/>
    </row>
    <row r="297" spans="1:12" x14ac:dyDescent="0.2">
      <c r="A297" s="337">
        <v>20</v>
      </c>
      <c r="B297" s="338" t="str">
        <f>Translations!$B$205</f>
        <v>Produktion av adipinsyra</v>
      </c>
      <c r="C297" s="339" t="str">
        <f t="shared" si="0"/>
        <v>Produktion av adipinsyra</v>
      </c>
      <c r="D297" s="340"/>
      <c r="E297" s="341"/>
      <c r="F297" s="342"/>
      <c r="G297" s="342"/>
      <c r="H297" s="343"/>
      <c r="I297" s="344" t="str">
        <f>Translations!$B$216</f>
        <v>CO2 &amp; N2O</v>
      </c>
      <c r="J297" s="347">
        <v>2</v>
      </c>
      <c r="K297" s="325"/>
      <c r="L297" s="346"/>
    </row>
    <row r="298" spans="1:12" x14ac:dyDescent="0.2">
      <c r="A298" s="337">
        <v>21</v>
      </c>
      <c r="B298" s="338" t="str">
        <f>Translations!$B$206</f>
        <v>Produktion av glyoxal och glyoxalsyra</v>
      </c>
      <c r="C298" s="339" t="str">
        <f t="shared" si="0"/>
        <v>Produktion av glyoxal och glyoxalsyra</v>
      </c>
      <c r="D298" s="340"/>
      <c r="E298" s="341"/>
      <c r="F298" s="342"/>
      <c r="G298" s="342"/>
      <c r="H298" s="343"/>
      <c r="I298" s="344" t="str">
        <f>Translations!$B$216</f>
        <v>CO2 &amp; N2O</v>
      </c>
      <c r="J298" s="347">
        <v>2</v>
      </c>
      <c r="K298" s="325"/>
      <c r="L298" s="346"/>
    </row>
    <row r="299" spans="1:12" x14ac:dyDescent="0.2">
      <c r="A299" s="337">
        <v>22</v>
      </c>
      <c r="B299" s="338" t="str">
        <f>Translations!$B$207</f>
        <v>Produktion av ammoniak</v>
      </c>
      <c r="C299" s="339" t="str">
        <f t="shared" si="0"/>
        <v>Produktion av ammoniak</v>
      </c>
      <c r="D299" s="340"/>
      <c r="E299" s="341" t="str">
        <f>O344</f>
        <v>Ammoniak: Bränsle som insatsmaterial i processen</v>
      </c>
      <c r="F299" s="342"/>
      <c r="G299" s="342"/>
      <c r="H299" s="343"/>
      <c r="I299" s="344" t="s">
        <v>263</v>
      </c>
      <c r="J299" s="345">
        <v>2</v>
      </c>
      <c r="K299" s="325"/>
      <c r="L299" s="346"/>
    </row>
    <row r="300" spans="1:12" x14ac:dyDescent="0.2">
      <c r="A300" s="337">
        <v>23</v>
      </c>
      <c r="B300" s="338" t="str">
        <f>IF(LEN(Translations!$B$277)&gt;250,LEFT(Translations!$B$277,250),Translations!$B$277)</f>
        <v xml:space="preserve">Produktion av organiska baskemikalier genom krackning, reformering, partiell eller fullständig oxidering eller liknande processer, med en produktionskapacitet överstigande 100 ton per dag </v>
      </c>
      <c r="C300" s="339" t="str">
        <f t="shared" si="0"/>
        <v>Produktion av baskemikalier</v>
      </c>
      <c r="D300" s="340"/>
      <c r="E300" s="341" t="str">
        <f>O347</f>
        <v>Organiska baskemikalier: Massbalansmetod</v>
      </c>
      <c r="F300" s="342"/>
      <c r="G300" s="342"/>
      <c r="H300" s="343"/>
      <c r="I300" s="344" t="s">
        <v>263</v>
      </c>
      <c r="J300" s="345">
        <v>2</v>
      </c>
      <c r="K300" s="325"/>
      <c r="L300" s="346"/>
    </row>
    <row r="301" spans="1:12" x14ac:dyDescent="0.2">
      <c r="A301" s="337">
        <v>24</v>
      </c>
      <c r="B301" s="338" t="str">
        <f>IF(LEN(Translations!$B$278)&gt;250,LEFT(Translations!$B$278,250),Translations!$B$278)</f>
        <v xml:space="preserve">Produktion av vätgas (H2) och syntetisk gas genom reformering eller partiell oxidering med en produktionskapacitet överstigande 25 ton per dag </v>
      </c>
      <c r="C301" s="339" t="str">
        <f t="shared" si="0"/>
        <v>Produktion av vätgas och syntetisk gas</v>
      </c>
      <c r="D301" s="340"/>
      <c r="E301" s="341" t="str">
        <f>$O$345</f>
        <v>Vätgas och syntetisk gas: Bränsle som insatsmaterial i processen</v>
      </c>
      <c r="F301" s="342" t="str">
        <f>O346</f>
        <v>Vätgas och syntetisk gas: Massbalansmetod</v>
      </c>
      <c r="G301" s="342"/>
      <c r="H301" s="343"/>
      <c r="I301" s="344" t="s">
        <v>263</v>
      </c>
      <c r="J301" s="345">
        <v>2</v>
      </c>
      <c r="K301" s="325"/>
      <c r="L301" s="346"/>
    </row>
    <row r="302" spans="1:12" x14ac:dyDescent="0.2">
      <c r="A302" s="337">
        <v>25</v>
      </c>
      <c r="B302" s="338" t="str">
        <f>Translations!$B$279</f>
        <v xml:space="preserve">Produktion av natriumkarbonat (Na2CO3) och natriumbikarbonat (NaHCO3) </v>
      </c>
      <c r="C302" s="339" t="str">
        <f t="shared" si="0"/>
        <v>Produktion av natriumkarbonat och natriumbikarbonat</v>
      </c>
      <c r="D302" s="340"/>
      <c r="E302" s="341" t="str">
        <f>O350</f>
        <v>Natriumkarbonat / natriumbikarbonat: Massbalansmetod</v>
      </c>
      <c r="F302" s="342"/>
      <c r="G302" s="342"/>
      <c r="H302" s="343"/>
      <c r="I302" s="344" t="s">
        <v>263</v>
      </c>
      <c r="J302" s="345"/>
      <c r="K302" s="325"/>
      <c r="L302" s="346"/>
    </row>
    <row r="303" spans="1:12" x14ac:dyDescent="0.2">
      <c r="A303" s="337">
        <v>26</v>
      </c>
      <c r="B303" s="338" t="str">
        <f>IF(LEN(Translations!$B$280)&gt;250,LEFT(Translations!$B$280,250),Translations!$B$280)</f>
        <v>Avskiljning av växthusgaser från anläggningar som omfattas detta direktiv för transport och geologisk lagring på en tillåten lagringsplats enligt direktiv 2009/31/EG</v>
      </c>
      <c r="C303" s="339" t="str">
        <f t="shared" si="0"/>
        <v>Avskiljning av växthusgaser enligt direktiv 2009/31/EG</v>
      </c>
      <c r="D303" s="340"/>
      <c r="E303" s="341"/>
      <c r="F303" s="342"/>
      <c r="G303" s="342"/>
      <c r="H303" s="343"/>
      <c r="I303" s="344" t="s">
        <v>263</v>
      </c>
      <c r="J303" s="345"/>
      <c r="K303" s="325"/>
      <c r="L303" s="346"/>
    </row>
    <row r="304" spans="1:12" x14ac:dyDescent="0.2">
      <c r="A304" s="337">
        <v>27</v>
      </c>
      <c r="B304" s="338" t="str">
        <f>IF(LEN(Translations!$B$281)&gt;250,LEFT(Translations!$B$281,250),Translations!$B$281)</f>
        <v>Transport av växthusgaser via rörledningar för geologisk lagring på en lagringsplats som är godkänd enligt direktiv 2009/31/EG</v>
      </c>
      <c r="C304" s="339" t="str">
        <f t="shared" si="0"/>
        <v>Transport av växthusgaser enligt direktiv 2009/31/EG</v>
      </c>
      <c r="D304" s="340"/>
      <c r="E304" s="341"/>
      <c r="F304" s="342"/>
      <c r="G304" s="342"/>
      <c r="H304" s="343"/>
      <c r="I304" s="344" t="s">
        <v>263</v>
      </c>
      <c r="J304" s="345"/>
      <c r="K304" s="325"/>
      <c r="L304" s="346"/>
    </row>
    <row r="305" spans="1:24" ht="13.5" customHeight="1" thickBot="1" x14ac:dyDescent="0.25">
      <c r="A305" s="337">
        <v>28</v>
      </c>
      <c r="B305" s="348" t="str">
        <f>IF(LEN(Translations!$B$282)&gt;250,LEFT(Translations!$B$282,250),Translations!$B$282)</f>
        <v>Geologisk lagring av växthusgaser på en lagringsplats som är godkänd enligt direktiv 2009/31/EG</v>
      </c>
      <c r="C305" s="349" t="str">
        <f t="shared" si="0"/>
        <v>Lagring av växthusgaser enligt direktiv 2009/31/EG</v>
      </c>
      <c r="D305" s="350"/>
      <c r="E305" s="351"/>
      <c r="F305" s="352"/>
      <c r="G305" s="352"/>
      <c r="H305" s="353"/>
      <c r="I305" s="354" t="s">
        <v>263</v>
      </c>
      <c r="J305" s="355"/>
      <c r="K305" s="325"/>
      <c r="L305" s="346"/>
    </row>
    <row r="308" spans="1:24" s="320" customFormat="1" x14ac:dyDescent="0.2"/>
    <row r="310" spans="1:24" s="356" customFormat="1" x14ac:dyDescent="0.2">
      <c r="B310" s="357" t="str">
        <f>Translations!$B$283</f>
        <v>Verksamhetsuppgifter</v>
      </c>
      <c r="C310" s="357"/>
      <c r="D310" s="358"/>
      <c r="E310" s="358"/>
      <c r="F310" s="358"/>
      <c r="G310" s="359" t="str">
        <f>Translations!$B$284</f>
        <v>Nivå</v>
      </c>
      <c r="H310" s="359" t="str">
        <f>Translations!$B$284</f>
        <v>Nivå</v>
      </c>
      <c r="I310" s="359" t="str">
        <f>Translations!$B$284</f>
        <v>Nivå</v>
      </c>
      <c r="J310" s="359" t="str">
        <f>Translations!$B$284</f>
        <v>Nivå</v>
      </c>
      <c r="K310" s="359" t="str">
        <f>Translations!$B$284</f>
        <v>Nivå</v>
      </c>
      <c r="L310" s="359" t="str">
        <f>Translations!$B$284</f>
        <v>Nivå</v>
      </c>
      <c r="M310" s="358"/>
    </row>
    <row r="311" spans="1:24" s="356" customFormat="1" ht="12.75" customHeight="1" thickBot="1" x14ac:dyDescent="0.25">
      <c r="B311" s="357" t="str">
        <f>Translations!$B$285</f>
        <v>Verksamhet</v>
      </c>
      <c r="C311" s="357" t="str">
        <f>Translations!$B$286</f>
        <v>Kortnamn</v>
      </c>
      <c r="D311" s="357" t="str">
        <f>Translations!$B$287</f>
        <v>Delaktivitet</v>
      </c>
      <c r="E311" s="357" t="str">
        <f>Translations!$B$100</f>
        <v>Parameter</v>
      </c>
      <c r="F311" s="357" t="str">
        <f>Translations!$B$288</f>
        <v>Källtyp</v>
      </c>
      <c r="G311" s="359" t="str">
        <f>Translations!$B$289</f>
        <v>Lägsta</v>
      </c>
      <c r="H311" s="359">
        <v>1</v>
      </c>
      <c r="I311" s="359">
        <v>2</v>
      </c>
      <c r="J311" s="359" t="s">
        <v>272</v>
      </c>
      <c r="K311" s="359" t="str">
        <f>Translations!$B$257</f>
        <v>2b</v>
      </c>
      <c r="L311" s="359">
        <v>3</v>
      </c>
      <c r="M311" s="359">
        <v>4</v>
      </c>
      <c r="N311" s="359" t="str">
        <f>Translations!$B$290</f>
        <v>Högsta</v>
      </c>
      <c r="O311" s="360" t="s">
        <v>274</v>
      </c>
      <c r="X311" s="356" t="str">
        <f>Translations!$B$291</f>
        <v>görs grå?</v>
      </c>
    </row>
    <row r="312" spans="1:24" ht="12.75" customHeight="1" x14ac:dyDescent="0.2">
      <c r="A312" s="314">
        <v>1</v>
      </c>
      <c r="B312" s="361" t="str">
        <f>Translations!$B$292</f>
        <v>Förbränning av bränslen och bränslen som används som insatsmaterial i processen</v>
      </c>
      <c r="C312" s="361" t="str">
        <f>Translations!$B$293</f>
        <v>Förbränning</v>
      </c>
      <c r="D312" s="361" t="str">
        <f>Translations!$B$294</f>
        <v>Kommersiella standardbränslen</v>
      </c>
      <c r="E312" s="361" t="str">
        <f>Translations!$B$102</f>
        <v>Mängden bränsle [t] eller [Nm3]</v>
      </c>
      <c r="F312" s="361" t="str">
        <f>EUconst_Fuel</f>
        <v>Förbränning</v>
      </c>
      <c r="G312" s="362">
        <v>2</v>
      </c>
      <c r="H312" s="363" t="str">
        <f>Translations!$B$295</f>
        <v>+ 7,5 %</v>
      </c>
      <c r="I312" s="363" t="str">
        <f>Translations!$B$296</f>
        <v>+ 5,0 %</v>
      </c>
      <c r="J312" s="364"/>
      <c r="K312" s="364"/>
      <c r="L312" s="363" t="str">
        <f>Translations!$B$297</f>
        <v>+ 2,5 %</v>
      </c>
      <c r="M312" s="363" t="str">
        <f>Translations!$B$298</f>
        <v>+ 1,5 %</v>
      </c>
      <c r="N312" s="365">
        <f t="shared" ref="N312:N353" si="1">COUNTA(H312:M312)</f>
        <v>4</v>
      </c>
      <c r="O312" s="366" t="str">
        <f t="shared" ref="O312:O353" si="2">C312 &amp; ": " &amp;D312</f>
        <v>Förbränning: Kommersiella standardbränslen</v>
      </c>
      <c r="P312" s="367"/>
      <c r="Q312" s="364" t="str">
        <f t="shared" ref="Q312:Q353" si="3">EUconst_CNTR_ActivityData&amp;O312</f>
        <v>ActivityData_Förbränning: Kommersiella standardbränslen</v>
      </c>
      <c r="X312" s="314" t="b">
        <f t="shared" ref="X312:X358" si="4">IF(G312=EUconst_NA,TRUE,FALSE)</f>
        <v>0</v>
      </c>
    </row>
    <row r="313" spans="1:24" ht="12.75" customHeight="1" x14ac:dyDescent="0.2">
      <c r="A313" s="314">
        <v>2</v>
      </c>
      <c r="B313" s="361" t="str">
        <f t="shared" ref="B313:C315" si="5">B312</f>
        <v>Förbränning av bränslen och bränslen som används som insatsmaterial i processen</v>
      </c>
      <c r="C313" s="361" t="str">
        <f t="shared" si="5"/>
        <v>Förbränning</v>
      </c>
      <c r="D313" s="361" t="str">
        <f>Translations!$B$299</f>
        <v>Övriga gasformiga &amp; flytande bränslen</v>
      </c>
      <c r="E313" s="361" t="str">
        <f>Translations!$B$102</f>
        <v>Mängden bränsle [t] eller [Nm3]</v>
      </c>
      <c r="F313" s="361" t="str">
        <f>$F$312</f>
        <v>Förbränning</v>
      </c>
      <c r="G313" s="362">
        <v>2</v>
      </c>
      <c r="H313" s="363" t="str">
        <f>Translations!$B$295</f>
        <v>+ 7,5 %</v>
      </c>
      <c r="I313" s="363" t="str">
        <f>Translations!$B$296</f>
        <v>+ 5,0 %</v>
      </c>
      <c r="J313" s="364"/>
      <c r="K313" s="364"/>
      <c r="L313" s="363" t="str">
        <f>Translations!$B$297</f>
        <v>+ 2,5 %</v>
      </c>
      <c r="M313" s="363" t="str">
        <f>Translations!$B$298</f>
        <v>+ 1,5 %</v>
      </c>
      <c r="N313" s="365">
        <f t="shared" si="1"/>
        <v>4</v>
      </c>
      <c r="O313" s="368" t="str">
        <f t="shared" si="2"/>
        <v>Förbränning: Övriga gasformiga &amp; flytande bränslen</v>
      </c>
      <c r="P313" s="367"/>
      <c r="Q313" s="364" t="str">
        <f t="shared" si="3"/>
        <v>ActivityData_Förbränning: Övriga gasformiga &amp; flytande bränslen</v>
      </c>
      <c r="X313" s="314" t="b">
        <f t="shared" si="4"/>
        <v>0</v>
      </c>
    </row>
    <row r="314" spans="1:24" ht="12.75" customHeight="1" x14ac:dyDescent="0.2">
      <c r="A314" s="314">
        <v>3</v>
      </c>
      <c r="B314" s="361" t="str">
        <f t="shared" si="5"/>
        <v>Förbränning av bränslen och bränslen som används som insatsmaterial i processen</v>
      </c>
      <c r="C314" s="361" t="str">
        <f t="shared" si="5"/>
        <v>Förbränning</v>
      </c>
      <c r="D314" s="361" t="str">
        <f>Translations!$B$300</f>
        <v>Fasta bränslen</v>
      </c>
      <c r="E314" s="361" t="str">
        <f>Translations!$B$301</f>
        <v>Mängden bränsle [t]</v>
      </c>
      <c r="F314" s="361" t="str">
        <f>$F$312</f>
        <v>Förbränning</v>
      </c>
      <c r="G314" s="362">
        <v>1</v>
      </c>
      <c r="H314" s="363" t="str">
        <f>Translations!$B$295</f>
        <v>+ 7,5 %</v>
      </c>
      <c r="I314" s="363" t="str">
        <f>Translations!$B$296</f>
        <v>+ 5,0 %</v>
      </c>
      <c r="J314" s="364"/>
      <c r="K314" s="364"/>
      <c r="L314" s="363" t="str">
        <f>Translations!$B$297</f>
        <v>+ 2,5 %</v>
      </c>
      <c r="M314" s="363" t="str">
        <f>Translations!$B$298</f>
        <v>+ 1,5 %</v>
      </c>
      <c r="N314" s="365">
        <f t="shared" si="1"/>
        <v>4</v>
      </c>
      <c r="O314" s="368" t="str">
        <f t="shared" si="2"/>
        <v>Förbränning: Fasta bränslen</v>
      </c>
      <c r="P314" s="367"/>
      <c r="Q314" s="364" t="str">
        <f t="shared" si="3"/>
        <v>ActivityData_Förbränning: Fasta bränslen</v>
      </c>
      <c r="X314" s="314" t="b">
        <f t="shared" si="4"/>
        <v>0</v>
      </c>
    </row>
    <row r="315" spans="1:24" ht="12.75" customHeight="1" x14ac:dyDescent="0.2">
      <c r="A315" s="314">
        <v>4</v>
      </c>
      <c r="B315" s="361" t="str">
        <f t="shared" si="5"/>
        <v>Förbränning av bränslen och bränslen som används som insatsmaterial i processen</v>
      </c>
      <c r="C315" s="361" t="str">
        <f t="shared" si="5"/>
        <v>Förbränning</v>
      </c>
      <c r="D315" s="361" t="str">
        <f>Translations!$B$302</f>
        <v>Gasbehandlingsanläggningar</v>
      </c>
      <c r="E315" s="361" t="str">
        <f>Translations!$B$303</f>
        <v>Varje insatsmaterial och producerat material [t]</v>
      </c>
      <c r="F315" s="361" t="str">
        <f>EUconst_MassBalance</f>
        <v>Massbalans</v>
      </c>
      <c r="G315" s="362">
        <v>1</v>
      </c>
      <c r="H315" s="363" t="str">
        <f>Translations!$B$295</f>
        <v>+ 7,5 %</v>
      </c>
      <c r="I315" s="363" t="str">
        <f>Translations!$B$296</f>
        <v>+ 5,0 %</v>
      </c>
      <c r="J315" s="364"/>
      <c r="K315" s="364"/>
      <c r="L315" s="363" t="str">
        <f>Translations!$B$297</f>
        <v>+ 2,5 %</v>
      </c>
      <c r="M315" s="363" t="str">
        <f>Translations!$B$298</f>
        <v>+ 1,5 %</v>
      </c>
      <c r="N315" s="365">
        <f t="shared" si="1"/>
        <v>4</v>
      </c>
      <c r="O315" s="368" t="str">
        <f t="shared" si="2"/>
        <v>Förbränning: Gasbehandlingsanläggningar</v>
      </c>
      <c r="P315" s="367"/>
      <c r="Q315" s="364" t="str">
        <f t="shared" si="3"/>
        <v>ActivityData_Förbränning: Gasbehandlingsanläggningar</v>
      </c>
      <c r="U315" s="369"/>
      <c r="X315" s="314" t="b">
        <f t="shared" si="4"/>
        <v>0</v>
      </c>
    </row>
    <row r="316" spans="1:24" ht="12.75" customHeight="1" x14ac:dyDescent="0.2">
      <c r="A316" s="314">
        <v>5</v>
      </c>
      <c r="B316" s="361" t="str">
        <f>B314</f>
        <v>Förbränning av bränslen och bränslen som används som insatsmaterial i processen</v>
      </c>
      <c r="C316" s="361" t="str">
        <f>C314</f>
        <v>Förbränning</v>
      </c>
      <c r="D316" s="361" t="str">
        <f>Translations!$B$304</f>
        <v>Fackelbrännare</v>
      </c>
      <c r="E316" s="361" t="str">
        <f>Translations!$B$305</f>
        <v>Mängden gas från fackelbrännare [Nm3]</v>
      </c>
      <c r="F316" s="361" t="str">
        <f>$F$312</f>
        <v>Förbränning</v>
      </c>
      <c r="G316" s="362">
        <v>1</v>
      </c>
      <c r="H316" s="363" t="str">
        <f>Translations!$B$306</f>
        <v>+ 17,5 %</v>
      </c>
      <c r="I316" s="363" t="str">
        <f>Translations!$B$307</f>
        <v>+ 12,5 %</v>
      </c>
      <c r="J316" s="364"/>
      <c r="K316" s="364"/>
      <c r="L316" s="363" t="str">
        <f>Translations!$B$295</f>
        <v>+ 7,5 %</v>
      </c>
      <c r="M316" s="363"/>
      <c r="N316" s="365">
        <f t="shared" si="1"/>
        <v>3</v>
      </c>
      <c r="O316" s="368" t="str">
        <f t="shared" si="2"/>
        <v>Förbränning: Fackelbrännare</v>
      </c>
      <c r="P316" s="367"/>
      <c r="Q316" s="364" t="str">
        <f t="shared" si="3"/>
        <v>ActivityData_Förbränning: Fackelbrännare</v>
      </c>
      <c r="X316" s="314" t="b">
        <f t="shared" si="4"/>
        <v>0</v>
      </c>
    </row>
    <row r="317" spans="1:24" ht="12.75" customHeight="1" x14ac:dyDescent="0.2">
      <c r="A317" s="314">
        <v>6</v>
      </c>
      <c r="B317" s="361" t="str">
        <f>B316</f>
        <v>Förbränning av bränslen och bränslen som används som insatsmaterial i processen</v>
      </c>
      <c r="C317" s="361" t="str">
        <f>C316</f>
        <v>Förbränning</v>
      </c>
      <c r="D317" s="361" t="str">
        <f>Translations!$B$308</f>
        <v>Tvättning (karbonat)</v>
      </c>
      <c r="E317" s="361" t="str">
        <f>Translations!$B$309</f>
        <v>Mängden förbrukad karbonat [t]</v>
      </c>
      <c r="F317" s="361" t="str">
        <f>EUconst_ProcessCarbonate</f>
        <v>Processutsläpp</v>
      </c>
      <c r="G317" s="362">
        <v>1</v>
      </c>
      <c r="H317" s="363" t="str">
        <f>Translations!$B$295</f>
        <v>+ 7,5 %</v>
      </c>
      <c r="I317" s="370"/>
      <c r="J317" s="364"/>
      <c r="K317" s="364"/>
      <c r="L317" s="370"/>
      <c r="M317" s="370"/>
      <c r="N317" s="365">
        <f t="shared" si="1"/>
        <v>1</v>
      </c>
      <c r="O317" s="368" t="str">
        <f t="shared" si="2"/>
        <v>Förbränning: Tvättning (karbonat)</v>
      </c>
      <c r="P317" s="367"/>
      <c r="Q317" s="364" t="str">
        <f t="shared" si="3"/>
        <v>ActivityData_Förbränning: Tvättning (karbonat)</v>
      </c>
      <c r="X317" s="314" t="b">
        <f t="shared" si="4"/>
        <v>0</v>
      </c>
    </row>
    <row r="318" spans="1:24" ht="12.75" customHeight="1" x14ac:dyDescent="0.2">
      <c r="A318" s="314">
        <v>7</v>
      </c>
      <c r="B318" s="361" t="str">
        <f>B317</f>
        <v>Förbränning av bränslen och bränslen som används som insatsmaterial i processen</v>
      </c>
      <c r="C318" s="361" t="str">
        <f>C317</f>
        <v>Förbränning</v>
      </c>
      <c r="D318" s="361" t="str">
        <f>Translations!$B$310</f>
        <v>Tvättning (gips)</v>
      </c>
      <c r="E318" s="361" t="str">
        <f>Translations!$B$311</f>
        <v>Mängden gips som produceras [t]</v>
      </c>
      <c r="F318" s="361" t="str">
        <f>$F$317</f>
        <v>Processutsläpp</v>
      </c>
      <c r="G318" s="362">
        <v>1</v>
      </c>
      <c r="H318" s="363" t="str">
        <f>Translations!$B$295</f>
        <v>+ 7,5 %</v>
      </c>
      <c r="I318" s="370"/>
      <c r="J318" s="364"/>
      <c r="K318" s="364"/>
      <c r="L318" s="370"/>
      <c r="M318" s="370"/>
      <c r="N318" s="365">
        <f t="shared" si="1"/>
        <v>1</v>
      </c>
      <c r="O318" s="368" t="str">
        <f t="shared" si="2"/>
        <v>Förbränning: Tvättning (gips)</v>
      </c>
      <c r="P318" s="367"/>
      <c r="Q318" s="364" t="str">
        <f t="shared" si="3"/>
        <v>ActivityData_Förbränning: Tvättning (gips)</v>
      </c>
      <c r="X318" s="314" t="b">
        <f t="shared" si="4"/>
        <v>0</v>
      </c>
    </row>
    <row r="319" spans="1:24" ht="12.75" customHeight="1" x14ac:dyDescent="0.2">
      <c r="A319" s="314">
        <v>8</v>
      </c>
      <c r="B319" s="361" t="str">
        <f>Translations!$B$188</f>
        <v xml:space="preserve">Raffinering av mineralolja </v>
      </c>
      <c r="C319" s="361" t="str">
        <f>Translations!$B$312</f>
        <v>Raffinaderier</v>
      </c>
      <c r="D319" s="361" t="str">
        <f>Translations!$B$313</f>
        <v>Massbalans</v>
      </c>
      <c r="E319" s="361" t="str">
        <f>Translations!$B$303</f>
        <v>Varje insatsmaterial och producerat material [t]</v>
      </c>
      <c r="F319" s="361" t="str">
        <f>EUconst_MassBalance</f>
        <v>Massbalans</v>
      </c>
      <c r="G319" s="362">
        <v>1</v>
      </c>
      <c r="H319" s="363" t="str">
        <f>Translations!$B$295</f>
        <v>+ 7,5 %</v>
      </c>
      <c r="I319" s="363" t="str">
        <f>Translations!$B$296</f>
        <v>+ 5,0 %</v>
      </c>
      <c r="J319" s="364"/>
      <c r="K319" s="364"/>
      <c r="L319" s="363" t="str">
        <f>Translations!$B$297</f>
        <v>+ 2,5 %</v>
      </c>
      <c r="M319" s="363" t="str">
        <f>Translations!$B$298</f>
        <v>+ 1,5 %</v>
      </c>
      <c r="N319" s="365">
        <f t="shared" si="1"/>
        <v>4</v>
      </c>
      <c r="O319" s="368" t="str">
        <f t="shared" si="2"/>
        <v>Raffinaderier: Massbalans</v>
      </c>
      <c r="P319" s="367"/>
      <c r="Q319" s="364" t="str">
        <f t="shared" si="3"/>
        <v>ActivityData_Raffinaderier: Massbalans</v>
      </c>
      <c r="U319" s="369"/>
      <c r="X319" s="314" t="b">
        <f t="shared" si="4"/>
        <v>0</v>
      </c>
    </row>
    <row r="320" spans="1:24" ht="12.75" customHeight="1" x14ac:dyDescent="0.2">
      <c r="A320" s="314">
        <v>9</v>
      </c>
      <c r="B320" s="361" t="str">
        <f>Translations!$B$188</f>
        <v xml:space="preserve">Raffinering av mineralolja </v>
      </c>
      <c r="C320" s="361" t="str">
        <f>C319</f>
        <v>Raffinaderier</v>
      </c>
      <c r="D320" s="361" t="str">
        <f>Translations!$B$314</f>
        <v>Regenerering genom katalytisk krackning</v>
      </c>
      <c r="E320" s="361" t="str">
        <f>Translations!$B$315</f>
        <v>Osäkerhetskrav gäller separat för varje utsläppskälla</v>
      </c>
      <c r="F320" s="361" t="str">
        <f>EUconst_MassBalance</f>
        <v>Massbalans</v>
      </c>
      <c r="G320" s="362">
        <v>1</v>
      </c>
      <c r="H320" s="363" t="str">
        <f>Translations!$B$316</f>
        <v>± 10,0 % (som tCO2)</v>
      </c>
      <c r="I320" s="363" t="str">
        <f>Translations!$B$317</f>
        <v>± 7,5 % (som tCO2)</v>
      </c>
      <c r="J320" s="364"/>
      <c r="K320" s="364"/>
      <c r="L320" s="363" t="str">
        <f>Translations!$B$318</f>
        <v>± 5,0 % (som tCO2)</v>
      </c>
      <c r="M320" s="363" t="str">
        <f>Translations!$B$319</f>
        <v>± 2,5 % (som tCO2)</v>
      </c>
      <c r="N320" s="365">
        <f t="shared" si="1"/>
        <v>4</v>
      </c>
      <c r="O320" s="368" t="str">
        <f t="shared" si="2"/>
        <v>Raffinaderier: Regenerering genom katalytisk krackning</v>
      </c>
      <c r="P320" s="367"/>
      <c r="Q320" s="364" t="str">
        <f t="shared" si="3"/>
        <v>ActivityData_Raffinaderier: Regenerering genom katalytisk krackning</v>
      </c>
      <c r="X320" s="314" t="b">
        <f t="shared" si="4"/>
        <v>0</v>
      </c>
    </row>
    <row r="321" spans="1:24" ht="12.75" customHeight="1" x14ac:dyDescent="0.2">
      <c r="A321" s="314">
        <v>10</v>
      </c>
      <c r="B321" s="361" t="str">
        <f>B320</f>
        <v xml:space="preserve">Raffinering av mineralolja </v>
      </c>
      <c r="C321" s="361" t="str">
        <f>C320</f>
        <v>Raffinaderier</v>
      </c>
      <c r="D321" s="361" t="str">
        <f>Translations!$B$320</f>
        <v>Vätgasproduktion</v>
      </c>
      <c r="E321" s="361" t="str">
        <f>Translations!$B$321</f>
        <v>Tillfört kolväte [t]</v>
      </c>
      <c r="F321" s="361" t="str">
        <f>$F$317</f>
        <v>Processutsläpp</v>
      </c>
      <c r="G321" s="362">
        <v>1</v>
      </c>
      <c r="H321" s="363" t="str">
        <f>Translations!$B$295</f>
        <v>+ 7,5 %</v>
      </c>
      <c r="I321" s="363" t="str">
        <f>Translations!$B$297</f>
        <v>+ 2,5 %</v>
      </c>
      <c r="J321" s="364"/>
      <c r="K321" s="364"/>
      <c r="L321" s="370"/>
      <c r="M321" s="370"/>
      <c r="N321" s="365">
        <f t="shared" si="1"/>
        <v>2</v>
      </c>
      <c r="O321" s="368" t="str">
        <f t="shared" si="2"/>
        <v>Raffinaderier: Vätgasproduktion</v>
      </c>
      <c r="P321" s="367"/>
      <c r="Q321" s="364" t="str">
        <f t="shared" si="3"/>
        <v>ActivityData_Raffinaderier: Vätgasproduktion</v>
      </c>
      <c r="V321" s="371"/>
      <c r="X321" s="314" t="b">
        <f t="shared" si="4"/>
        <v>0</v>
      </c>
    </row>
    <row r="322" spans="1:24" ht="12.75" customHeight="1" x14ac:dyDescent="0.2">
      <c r="A322" s="314">
        <v>11</v>
      </c>
      <c r="B322" s="361" t="str">
        <f>Translations!$B$189</f>
        <v>Produktion av koks</v>
      </c>
      <c r="C322" s="361" t="str">
        <f>Translations!$B$322</f>
        <v>Koks</v>
      </c>
      <c r="D322" s="361" t="str">
        <f>Translations!$B$323</f>
        <v>Bränsle som insatsmaterial i processen</v>
      </c>
      <c r="E322" s="361" t="str">
        <f>Translations!$B$102</f>
        <v>Mängden bränsle [t] eller [Nm3]</v>
      </c>
      <c r="F322" s="361" t="str">
        <f>EUconst_Fuel</f>
        <v>Förbränning</v>
      </c>
      <c r="G322" s="362">
        <v>1</v>
      </c>
      <c r="H322" s="363" t="str">
        <f>Translations!$B$295</f>
        <v>+ 7,5 %</v>
      </c>
      <c r="I322" s="363" t="str">
        <f>Translations!$B$296</f>
        <v>+ 5,0 %</v>
      </c>
      <c r="J322" s="364"/>
      <c r="K322" s="364"/>
      <c r="L322" s="363" t="str">
        <f>Translations!$B$297</f>
        <v>+ 2,5 %</v>
      </c>
      <c r="M322" s="363" t="str">
        <f>Translations!$B$298</f>
        <v>+ 1,5 %</v>
      </c>
      <c r="N322" s="365">
        <f t="shared" si="1"/>
        <v>4</v>
      </c>
      <c r="O322" s="368" t="str">
        <f t="shared" si="2"/>
        <v>Koks: Bränsle som insatsmaterial i processen</v>
      </c>
      <c r="P322" s="367"/>
      <c r="Q322" s="364" t="str">
        <f t="shared" si="3"/>
        <v>ActivityData_Koks: Bränsle som insatsmaterial i processen</v>
      </c>
      <c r="U322" s="369"/>
      <c r="V322" s="371"/>
      <c r="X322" s="314" t="b">
        <f t="shared" si="4"/>
        <v>0</v>
      </c>
    </row>
    <row r="323" spans="1:24" ht="12.75" customHeight="1" x14ac:dyDescent="0.2">
      <c r="A323" s="314">
        <v>12</v>
      </c>
      <c r="B323" s="361" t="str">
        <f t="shared" ref="B323:C325" si="6">B322</f>
        <v>Produktion av koks</v>
      </c>
      <c r="C323" s="361" t="str">
        <f t="shared" si="6"/>
        <v>Koks</v>
      </c>
      <c r="D323" s="361" t="str">
        <f>Translations!$B$324</f>
        <v>Karbonat som insatsmaterial (metod A)</v>
      </c>
      <c r="E323" s="361" t="str">
        <f>Translations!$B$325</f>
        <v>Karbonat som insatsmaterial [t]</v>
      </c>
      <c r="F323" s="361" t="str">
        <f>EUconst_ProcessCarbonate</f>
        <v>Processutsläpp</v>
      </c>
      <c r="G323" s="362">
        <v>1</v>
      </c>
      <c r="H323" s="363" t="str">
        <f>Translations!$B$295</f>
        <v>+ 7,5 %</v>
      </c>
      <c r="I323" s="363" t="str">
        <f>Translations!$B$296</f>
        <v>+ 5,0 %</v>
      </c>
      <c r="J323" s="364"/>
      <c r="K323" s="364"/>
      <c r="L323" s="363" t="str">
        <f>Translations!$B$297</f>
        <v>+ 2,5 %</v>
      </c>
      <c r="M323" s="370"/>
      <c r="N323" s="365">
        <f t="shared" si="1"/>
        <v>3</v>
      </c>
      <c r="O323" s="368" t="str">
        <f t="shared" si="2"/>
        <v>Koks: Karbonat som insatsmaterial (metod A)</v>
      </c>
      <c r="P323" s="367"/>
      <c r="Q323" s="364" t="str">
        <f t="shared" si="3"/>
        <v>ActivityData_Koks: Karbonat som insatsmaterial (metod A)</v>
      </c>
      <c r="U323" s="369"/>
      <c r="V323" s="371"/>
      <c r="X323" s="314" t="b">
        <f t="shared" si="4"/>
        <v>0</v>
      </c>
    </row>
    <row r="324" spans="1:24" ht="12.75" customHeight="1" x14ac:dyDescent="0.2">
      <c r="A324" s="314">
        <v>13</v>
      </c>
      <c r="B324" s="361" t="str">
        <f t="shared" si="6"/>
        <v>Produktion av koks</v>
      </c>
      <c r="C324" s="361" t="str">
        <f t="shared" si="6"/>
        <v>Koks</v>
      </c>
      <c r="D324" s="361" t="str">
        <f>Translations!$B$326</f>
        <v>Oxid som producerat material (metod B)</v>
      </c>
      <c r="E324" s="361" t="str">
        <f>Translations!$B$327</f>
        <v>Oxid som producerat material [t]</v>
      </c>
      <c r="F324" s="361" t="str">
        <f>EUconst_ProcessCarbonate</f>
        <v>Processutsläpp</v>
      </c>
      <c r="G324" s="362">
        <v>1</v>
      </c>
      <c r="H324" s="363" t="str">
        <f>Translations!$B$296</f>
        <v>+ 5,0 %</v>
      </c>
      <c r="I324" s="363" t="str">
        <f>Translations!$B$297</f>
        <v>+ 2,5 %</v>
      </c>
      <c r="J324" s="364"/>
      <c r="K324" s="364"/>
      <c r="L324" s="370"/>
      <c r="M324" s="370"/>
      <c r="N324" s="365">
        <f t="shared" si="1"/>
        <v>2</v>
      </c>
      <c r="O324" s="368" t="str">
        <f t="shared" si="2"/>
        <v>Koks: Oxid som producerat material (metod B)</v>
      </c>
      <c r="P324" s="367"/>
      <c r="Q324" s="364" t="str">
        <f t="shared" si="3"/>
        <v>ActivityData_Koks: Oxid som producerat material (metod B)</v>
      </c>
      <c r="U324" s="369"/>
      <c r="V324" s="371"/>
      <c r="X324" s="314" t="b">
        <f t="shared" si="4"/>
        <v>0</v>
      </c>
    </row>
    <row r="325" spans="1:24" ht="12.75" customHeight="1" x14ac:dyDescent="0.2">
      <c r="A325" s="314">
        <v>14</v>
      </c>
      <c r="B325" s="361" t="str">
        <f t="shared" si="6"/>
        <v>Produktion av koks</v>
      </c>
      <c r="C325" s="361" t="str">
        <f t="shared" si="6"/>
        <v>Koks</v>
      </c>
      <c r="D325" s="361" t="str">
        <f>Translations!$B$313</f>
        <v>Massbalans</v>
      </c>
      <c r="E325" s="361" t="str">
        <f>Translations!$B$303</f>
        <v>Varje insatsmaterial och producerat material [t]</v>
      </c>
      <c r="F325" s="361" t="str">
        <f>EUconst_MassBalance</f>
        <v>Massbalans</v>
      </c>
      <c r="G325" s="362">
        <v>1</v>
      </c>
      <c r="H325" s="363" t="str">
        <f>Translations!$B$295</f>
        <v>+ 7,5 %</v>
      </c>
      <c r="I325" s="363" t="str">
        <f>Translations!$B$296</f>
        <v>+ 5,0 %</v>
      </c>
      <c r="J325" s="364"/>
      <c r="K325" s="364"/>
      <c r="L325" s="363" t="str">
        <f>Translations!$B$297</f>
        <v>+ 2,5 %</v>
      </c>
      <c r="M325" s="363" t="str">
        <f>Translations!$B$298</f>
        <v>+ 1,5 %</v>
      </c>
      <c r="N325" s="365">
        <f t="shared" si="1"/>
        <v>4</v>
      </c>
      <c r="O325" s="368" t="str">
        <f t="shared" si="2"/>
        <v>Koks: Massbalans</v>
      </c>
      <c r="P325" s="367"/>
      <c r="Q325" s="364" t="str">
        <f t="shared" si="3"/>
        <v>ActivityData_Koks: Massbalans</v>
      </c>
      <c r="V325" s="371"/>
      <c r="X325" s="314" t="b">
        <f t="shared" si="4"/>
        <v>0</v>
      </c>
    </row>
    <row r="326" spans="1:24" ht="12.75" customHeight="1" x14ac:dyDescent="0.2">
      <c r="A326" s="314">
        <v>15</v>
      </c>
      <c r="B326" s="361" t="str">
        <f>Translations!$B$328</f>
        <v>Rostning och sintring av metallhaltig malm</v>
      </c>
      <c r="C326" s="361" t="str">
        <f>Translations!$B$329</f>
        <v>Metallhaltig malm</v>
      </c>
      <c r="D326" s="361" t="str">
        <f>Translations!$B$330</f>
        <v>Karbonat som insatsmaterial</v>
      </c>
      <c r="E326" s="361" t="str">
        <f>Translations!$B$331</f>
        <v>Karbonat som insatsmaterial och processrester [t]</v>
      </c>
      <c r="F326" s="361" t="str">
        <f>$F$317</f>
        <v>Processutsläpp</v>
      </c>
      <c r="G326" s="362">
        <v>1</v>
      </c>
      <c r="H326" s="363" t="str">
        <f>Translations!$B$296</f>
        <v>+ 5,0 %</v>
      </c>
      <c r="I326" s="363" t="str">
        <f>Translations!$B$297</f>
        <v>+ 2,5 %</v>
      </c>
      <c r="J326" s="364"/>
      <c r="K326" s="364"/>
      <c r="L326" s="370"/>
      <c r="M326" s="370"/>
      <c r="N326" s="365">
        <f t="shared" si="1"/>
        <v>2</v>
      </c>
      <c r="O326" s="368" t="str">
        <f t="shared" si="2"/>
        <v>Metallhaltig malm: Karbonat som insatsmaterial</v>
      </c>
      <c r="P326" s="367"/>
      <c r="Q326" s="364" t="str">
        <f t="shared" si="3"/>
        <v>ActivityData_Metallhaltig malm: Karbonat som insatsmaterial</v>
      </c>
      <c r="V326" s="371"/>
      <c r="X326" s="314" t="b">
        <f t="shared" si="4"/>
        <v>0</v>
      </c>
    </row>
    <row r="327" spans="1:24" ht="12.75" customHeight="1" x14ac:dyDescent="0.2">
      <c r="A327" s="314">
        <v>16</v>
      </c>
      <c r="B327" s="361" t="str">
        <f>B326</f>
        <v>Rostning och sintring av metallhaltig malm</v>
      </c>
      <c r="C327" s="361" t="str">
        <f>C326</f>
        <v>Metallhaltig malm</v>
      </c>
      <c r="D327" s="361" t="str">
        <f>Translations!$B$313</f>
        <v>Massbalans</v>
      </c>
      <c r="E327" s="361" t="str">
        <f>Translations!$B$303</f>
        <v>Varje insatsmaterial och producerat material [t]</v>
      </c>
      <c r="F327" s="361" t="str">
        <f>EUconst_MassBalance</f>
        <v>Massbalans</v>
      </c>
      <c r="G327" s="362">
        <v>1</v>
      </c>
      <c r="H327" s="363" t="str">
        <f>Translations!$B$295</f>
        <v>+ 7,5 %</v>
      </c>
      <c r="I327" s="363" t="str">
        <f>Translations!$B$296</f>
        <v>+ 5,0 %</v>
      </c>
      <c r="J327" s="364"/>
      <c r="K327" s="364"/>
      <c r="L327" s="363" t="str">
        <f>Translations!$B$297</f>
        <v>+ 2,5 %</v>
      </c>
      <c r="M327" s="363" t="str">
        <f>Translations!$B$298</f>
        <v>+ 1,5 %</v>
      </c>
      <c r="N327" s="365">
        <f t="shared" si="1"/>
        <v>4</v>
      </c>
      <c r="O327" s="368" t="str">
        <f t="shared" si="2"/>
        <v>Metallhaltig malm: Massbalans</v>
      </c>
      <c r="P327" s="367"/>
      <c r="Q327" s="364" t="str">
        <f t="shared" si="3"/>
        <v>ActivityData_Metallhaltig malm: Massbalans</v>
      </c>
      <c r="V327" s="371"/>
      <c r="X327" s="314" t="b">
        <f t="shared" si="4"/>
        <v>0</v>
      </c>
    </row>
    <row r="328" spans="1:24" ht="12.75" customHeight="1" x14ac:dyDescent="0.2">
      <c r="A328" s="314">
        <v>17</v>
      </c>
      <c r="B328" s="361" t="str">
        <f>Translations!$B$332</f>
        <v>Produktion av järn och stål</v>
      </c>
      <c r="C328" s="361" t="str">
        <f>Translations!$B$333</f>
        <v>Järn och stål</v>
      </c>
      <c r="D328" s="361" t="str">
        <f>Translations!$B$323</f>
        <v>Bränsle som insatsmaterial i processen</v>
      </c>
      <c r="E328" s="361" t="str">
        <f>Translations!$B$334</f>
        <v>Varje massflöde till och från anläggningen [t]</v>
      </c>
      <c r="F328" s="361" t="str">
        <f>$F$312</f>
        <v>Förbränning</v>
      </c>
      <c r="G328" s="362">
        <v>1</v>
      </c>
      <c r="H328" s="363" t="str">
        <f>Translations!$B$295</f>
        <v>+ 7,5 %</v>
      </c>
      <c r="I328" s="363" t="str">
        <f>Translations!$B$296</f>
        <v>+ 5,0 %</v>
      </c>
      <c r="J328" s="364"/>
      <c r="K328" s="364"/>
      <c r="L328" s="363" t="str">
        <f>Translations!$B$297</f>
        <v>+ 2,5 %</v>
      </c>
      <c r="M328" s="363" t="str">
        <f>Translations!$B$298</f>
        <v>+ 1,5 %</v>
      </c>
      <c r="N328" s="365">
        <f t="shared" si="1"/>
        <v>4</v>
      </c>
      <c r="O328" s="368" t="str">
        <f t="shared" si="2"/>
        <v>Järn och stål: Bränsle som insatsmaterial i processen</v>
      </c>
      <c r="P328" s="367"/>
      <c r="Q328" s="364" t="str">
        <f t="shared" si="3"/>
        <v>ActivityData_Järn och stål: Bränsle som insatsmaterial i processen</v>
      </c>
      <c r="V328" s="371"/>
      <c r="X328" s="314" t="b">
        <f t="shared" si="4"/>
        <v>0</v>
      </c>
    </row>
    <row r="329" spans="1:24" ht="12.75" customHeight="1" x14ac:dyDescent="0.2">
      <c r="A329" s="314">
        <v>18</v>
      </c>
      <c r="B329" s="361" t="str">
        <f>B328</f>
        <v>Produktion av järn och stål</v>
      </c>
      <c r="C329" s="361" t="str">
        <f>C328</f>
        <v>Järn och stål</v>
      </c>
      <c r="D329" s="361" t="str">
        <f>Translations!$B$330</f>
        <v>Karbonat som insatsmaterial</v>
      </c>
      <c r="E329" s="361" t="str">
        <f>Translations!$B$325</f>
        <v>Karbonat som insatsmaterial [t]</v>
      </c>
      <c r="F329" s="361" t="str">
        <f>$F$317</f>
        <v>Processutsläpp</v>
      </c>
      <c r="G329" s="362">
        <v>1</v>
      </c>
      <c r="H329" s="363" t="str">
        <f>Translations!$B$295</f>
        <v>+ 7,5 %</v>
      </c>
      <c r="I329" s="363" t="str">
        <f>Translations!$B$296</f>
        <v>+ 5,0 %</v>
      </c>
      <c r="J329" s="364"/>
      <c r="K329" s="364"/>
      <c r="L329" s="363" t="str">
        <f>Translations!$B$297</f>
        <v>+ 2,5 %</v>
      </c>
      <c r="M329" s="363"/>
      <c r="N329" s="365">
        <f t="shared" si="1"/>
        <v>3</v>
      </c>
      <c r="O329" s="368" t="str">
        <f t="shared" si="2"/>
        <v>Järn och stål: Karbonat som insatsmaterial</v>
      </c>
      <c r="P329" s="367"/>
      <c r="Q329" s="364" t="str">
        <f t="shared" si="3"/>
        <v>ActivityData_Järn och stål: Karbonat som insatsmaterial</v>
      </c>
      <c r="U329" s="369"/>
      <c r="V329" s="371"/>
      <c r="X329" s="314" t="b">
        <f t="shared" si="4"/>
        <v>0</v>
      </c>
    </row>
    <row r="330" spans="1:24" ht="12.75" customHeight="1" x14ac:dyDescent="0.2">
      <c r="A330" s="314">
        <v>19</v>
      </c>
      <c r="B330" s="361" t="str">
        <f>B328</f>
        <v>Produktion av järn och stål</v>
      </c>
      <c r="C330" s="361" t="str">
        <f>C328</f>
        <v>Järn och stål</v>
      </c>
      <c r="D330" s="361" t="str">
        <f>Translations!$B$313</f>
        <v>Massbalans</v>
      </c>
      <c r="E330" s="361" t="str">
        <f>Translations!$B$303</f>
        <v>Varje insatsmaterial och producerat material [t]</v>
      </c>
      <c r="F330" s="361" t="str">
        <f>EUconst_MassBalance</f>
        <v>Massbalans</v>
      </c>
      <c r="G330" s="362">
        <v>1</v>
      </c>
      <c r="H330" s="363" t="str">
        <f>Translations!$B$295</f>
        <v>+ 7,5 %</v>
      </c>
      <c r="I330" s="363" t="str">
        <f>Translations!$B$296</f>
        <v>+ 5,0 %</v>
      </c>
      <c r="J330" s="364"/>
      <c r="K330" s="364"/>
      <c r="L330" s="363" t="str">
        <f>Translations!$B$297</f>
        <v>+ 2,5 %</v>
      </c>
      <c r="M330" s="363" t="str">
        <f>Translations!$B$298</f>
        <v>+ 1,5 %</v>
      </c>
      <c r="N330" s="365">
        <f t="shared" si="1"/>
        <v>4</v>
      </c>
      <c r="O330" s="368" t="str">
        <f t="shared" si="2"/>
        <v>Järn och stål: Massbalans</v>
      </c>
      <c r="P330" s="367"/>
      <c r="Q330" s="364" t="str">
        <f t="shared" si="3"/>
        <v>ActivityData_Järn och stål: Massbalans</v>
      </c>
      <c r="V330" s="371"/>
      <c r="X330" s="314" t="b">
        <f t="shared" si="4"/>
        <v>0</v>
      </c>
    </row>
    <row r="331" spans="1:24" ht="12.75" customHeight="1" x14ac:dyDescent="0.2">
      <c r="A331" s="314">
        <v>20</v>
      </c>
      <c r="B331" s="361" t="str">
        <f>Translations!$B$90</f>
        <v>Produktion av cementklinker</v>
      </c>
      <c r="C331" s="361" t="str">
        <f>Translations!$B$335</f>
        <v>Cementklinker</v>
      </c>
      <c r="D331" s="361" t="str">
        <f>Translations!$B$336</f>
        <v>Baserat på tillförsel till ugnen (metod A)</v>
      </c>
      <c r="E331" s="361" t="str">
        <f>Translations!$B$337</f>
        <v>Varje relevant ugnsinsats [t]</v>
      </c>
      <c r="F331" s="361" t="str">
        <f t="shared" ref="F331:F342" si="7">$F$317</f>
        <v>Processutsläpp</v>
      </c>
      <c r="G331" s="362">
        <v>1</v>
      </c>
      <c r="H331" s="363" t="str">
        <f>Translations!$B$295</f>
        <v>+ 7,5 %</v>
      </c>
      <c r="I331" s="363" t="str">
        <f>Translations!$B$296</f>
        <v>+ 5,0 %</v>
      </c>
      <c r="J331" s="364"/>
      <c r="K331" s="364"/>
      <c r="L331" s="363" t="str">
        <f>Translations!$B$297</f>
        <v>+ 2,5 %</v>
      </c>
      <c r="M331" s="370"/>
      <c r="N331" s="365">
        <f t="shared" si="1"/>
        <v>3</v>
      </c>
      <c r="O331" s="368" t="str">
        <f t="shared" si="2"/>
        <v>Cementklinker: Baserat på tillförsel till ugnen (metod A)</v>
      </c>
      <c r="P331" s="367"/>
      <c r="Q331" s="364" t="str">
        <f t="shared" si="3"/>
        <v>ActivityData_Cementklinker: Baserat på tillförsel till ugnen (metod A)</v>
      </c>
      <c r="V331" s="371"/>
      <c r="X331" s="314" t="b">
        <f t="shared" si="4"/>
        <v>0</v>
      </c>
    </row>
    <row r="332" spans="1:24" ht="12.75" customHeight="1" x14ac:dyDescent="0.2">
      <c r="A332" s="314">
        <v>21</v>
      </c>
      <c r="B332" s="361" t="str">
        <f t="shared" ref="B332:C334" si="8">B331</f>
        <v>Produktion av cementklinker</v>
      </c>
      <c r="C332" s="361" t="str">
        <f t="shared" si="8"/>
        <v>Cementklinker</v>
      </c>
      <c r="D332" s="361" t="str">
        <f>Translations!$B$338</f>
        <v>Klinkerproduktion (metod B)</v>
      </c>
      <c r="E332" s="361" t="str">
        <f>Translations!$B$339</f>
        <v>Producerade klinker [t]</v>
      </c>
      <c r="F332" s="361" t="str">
        <f t="shared" si="7"/>
        <v>Processutsläpp</v>
      </c>
      <c r="G332" s="362">
        <v>1</v>
      </c>
      <c r="H332" s="363" t="str">
        <f>Translations!$B$296</f>
        <v>+ 5,0 %</v>
      </c>
      <c r="I332" s="363" t="str">
        <f>Translations!$B$297</f>
        <v>+ 2,5 %</v>
      </c>
      <c r="J332" s="364"/>
      <c r="K332" s="364"/>
      <c r="L332" s="370"/>
      <c r="M332" s="370"/>
      <c r="N332" s="365">
        <f t="shared" si="1"/>
        <v>2</v>
      </c>
      <c r="O332" s="368" t="str">
        <f t="shared" si="2"/>
        <v>Cementklinker: Klinkerproduktion (metod B)</v>
      </c>
      <c r="P332" s="367"/>
      <c r="Q332" s="364" t="str">
        <f t="shared" si="3"/>
        <v>ActivityData_Cementklinker: Klinkerproduktion (metod B)</v>
      </c>
      <c r="V332" s="371"/>
      <c r="X332" s="314" t="b">
        <f t="shared" si="4"/>
        <v>0</v>
      </c>
    </row>
    <row r="333" spans="1:24" ht="12.75" customHeight="1" x14ac:dyDescent="0.2">
      <c r="A333" s="314">
        <v>22</v>
      </c>
      <c r="B333" s="361" t="str">
        <f t="shared" si="8"/>
        <v>Produktion av cementklinker</v>
      </c>
      <c r="C333" s="361" t="str">
        <f t="shared" si="8"/>
        <v>Cementklinker</v>
      </c>
      <c r="D333" s="361" t="str">
        <f>Translations!$B$340</f>
        <v>Cementugnsstoft</v>
      </c>
      <c r="E333" s="361" t="str">
        <f>Translations!$B$341</f>
        <v>Cementugnsstoft eller bypass-stoft [t]</v>
      </c>
      <c r="F333" s="361" t="str">
        <f t="shared" si="7"/>
        <v>Processutsläpp</v>
      </c>
      <c r="G333" s="362">
        <v>1</v>
      </c>
      <c r="H333" s="372" t="str">
        <f>EUconst_MsgTierCKD</f>
        <v>(ej tillämpligt: använd uppskattning baserad på bästa praxis)</v>
      </c>
      <c r="I333" s="363" t="str">
        <f>Translations!$B$295</f>
        <v>+ 7,5 %</v>
      </c>
      <c r="J333" s="364"/>
      <c r="K333" s="364"/>
      <c r="L333" s="370"/>
      <c r="M333" s="370"/>
      <c r="N333" s="365">
        <f t="shared" si="1"/>
        <v>2</v>
      </c>
      <c r="O333" s="368" t="str">
        <f t="shared" si="2"/>
        <v>Cementklinker: Cementugnsstoft</v>
      </c>
      <c r="P333" s="367"/>
      <c r="Q333" s="364" t="str">
        <f t="shared" si="3"/>
        <v>ActivityData_Cementklinker: Cementugnsstoft</v>
      </c>
      <c r="V333" s="371"/>
      <c r="X333" s="314" t="b">
        <f t="shared" si="4"/>
        <v>0</v>
      </c>
    </row>
    <row r="334" spans="1:24" ht="12.75" customHeight="1" x14ac:dyDescent="0.2">
      <c r="A334" s="314">
        <v>23</v>
      </c>
      <c r="B334" s="361" t="str">
        <f t="shared" si="8"/>
        <v>Produktion av cementklinker</v>
      </c>
      <c r="C334" s="361" t="str">
        <f t="shared" si="8"/>
        <v>Cementklinker</v>
      </c>
      <c r="D334" s="361" t="str">
        <f>Translations!$B$342</f>
        <v>Icke-karbonat kol</v>
      </c>
      <c r="E334" s="361" t="str">
        <f>Translations!$B$343</f>
        <v>Varje råmaterial [t]</v>
      </c>
      <c r="F334" s="361" t="str">
        <f t="shared" si="7"/>
        <v>Processutsläpp</v>
      </c>
      <c r="G334" s="362">
        <v>1</v>
      </c>
      <c r="H334" s="363" t="str">
        <f>Translations!$B$344</f>
        <v>+ 15,0 %</v>
      </c>
      <c r="I334" s="363" t="str">
        <f>Translations!$B$295</f>
        <v>+ 7,5 %</v>
      </c>
      <c r="J334" s="364"/>
      <c r="K334" s="364"/>
      <c r="L334" s="370"/>
      <c r="M334" s="370"/>
      <c r="N334" s="365">
        <f t="shared" si="1"/>
        <v>2</v>
      </c>
      <c r="O334" s="368" t="str">
        <f t="shared" si="2"/>
        <v>Cementklinker: Icke-karbonat kol</v>
      </c>
      <c r="P334" s="367"/>
      <c r="Q334" s="364" t="str">
        <f t="shared" si="3"/>
        <v>ActivityData_Cementklinker: Icke-karbonat kol</v>
      </c>
      <c r="X334" s="314" t="b">
        <f t="shared" si="4"/>
        <v>0</v>
      </c>
    </row>
    <row r="335" spans="1:24" ht="12.75" customHeight="1" x14ac:dyDescent="0.2">
      <c r="A335" s="314">
        <v>24</v>
      </c>
      <c r="B335" s="361" t="str">
        <f>Translations!$B$345</f>
        <v>Produktion av kalk och bränning av dolomit och magnesit</v>
      </c>
      <c r="C335" s="361" t="str">
        <f>Translations!$B$346</f>
        <v>Kalk / dolomit / magnesit</v>
      </c>
      <c r="D335" s="361" t="str">
        <f>Translations!$B$347</f>
        <v>Karbonater (metod A)</v>
      </c>
      <c r="E335" s="361" t="str">
        <f>Translations!$B$337</f>
        <v>Varje relevant ugnsinsats [t]</v>
      </c>
      <c r="F335" s="361" t="str">
        <f t="shared" si="7"/>
        <v>Processutsläpp</v>
      </c>
      <c r="G335" s="362">
        <v>1</v>
      </c>
      <c r="H335" s="363" t="str">
        <f>Translations!$B$295</f>
        <v>+ 7,5 %</v>
      </c>
      <c r="I335" s="363" t="str">
        <f>Translations!$B$296</f>
        <v>+ 5,0 %</v>
      </c>
      <c r="J335" s="364"/>
      <c r="K335" s="364"/>
      <c r="L335" s="363" t="str">
        <f>Translations!$B$297</f>
        <v>+ 2,5 %</v>
      </c>
      <c r="M335" s="370"/>
      <c r="N335" s="365">
        <f t="shared" si="1"/>
        <v>3</v>
      </c>
      <c r="O335" s="368" t="str">
        <f t="shared" si="2"/>
        <v>Kalk / dolomit / magnesit: Karbonater (metod A)</v>
      </c>
      <c r="P335" s="367"/>
      <c r="Q335" s="364" t="str">
        <f t="shared" si="3"/>
        <v>ActivityData_Kalk / dolomit / magnesit: Karbonater (metod A)</v>
      </c>
      <c r="X335" s="314" t="b">
        <f t="shared" si="4"/>
        <v>0</v>
      </c>
    </row>
    <row r="336" spans="1:24" ht="12.75" customHeight="1" x14ac:dyDescent="0.2">
      <c r="A336" s="314">
        <v>25</v>
      </c>
      <c r="B336" s="361" t="str">
        <f>B335</f>
        <v>Produktion av kalk och bränning av dolomit och magnesit</v>
      </c>
      <c r="C336" s="361" t="str">
        <f>C335</f>
        <v>Kalk / dolomit / magnesit</v>
      </c>
      <c r="D336" s="361" t="str">
        <f>Translations!$B$348</f>
        <v>Alkalisk jordartsmetall (metod B)</v>
      </c>
      <c r="E336" s="361" t="str">
        <f>Translations!$B$349</f>
        <v>Producerad kalk [t]</v>
      </c>
      <c r="F336" s="361" t="str">
        <f t="shared" si="7"/>
        <v>Processutsläpp</v>
      </c>
      <c r="G336" s="362">
        <v>1</v>
      </c>
      <c r="H336" s="363" t="str">
        <f>Translations!$B$296</f>
        <v>+ 5,0 %</v>
      </c>
      <c r="I336" s="363" t="str">
        <f>Translations!$B$297</f>
        <v>+ 2,5 %</v>
      </c>
      <c r="J336" s="364"/>
      <c r="K336" s="364"/>
      <c r="L336" s="370"/>
      <c r="M336" s="370"/>
      <c r="N336" s="365">
        <f t="shared" si="1"/>
        <v>2</v>
      </c>
      <c r="O336" s="368" t="str">
        <f t="shared" si="2"/>
        <v>Kalk / dolomit / magnesit: Alkalisk jordartsmetall (metod B)</v>
      </c>
      <c r="P336" s="367"/>
      <c r="Q336" s="364" t="str">
        <f t="shared" si="3"/>
        <v>ActivityData_Kalk / dolomit / magnesit: Alkalisk jordartsmetall (metod B)</v>
      </c>
      <c r="X336" s="314" t="b">
        <f t="shared" si="4"/>
        <v>0</v>
      </c>
    </row>
    <row r="337" spans="1:24" ht="12.75" customHeight="1" x14ac:dyDescent="0.2">
      <c r="A337" s="314">
        <v>26</v>
      </c>
      <c r="B337" s="361" t="str">
        <f>B336</f>
        <v>Produktion av kalk och bränning av dolomit och magnesit</v>
      </c>
      <c r="C337" s="361" t="str">
        <f>C336</f>
        <v>Kalk / dolomit / magnesit</v>
      </c>
      <c r="D337" s="361" t="str">
        <f>Translations!$B$350</f>
        <v>Ugnsstoft (metod B)</v>
      </c>
      <c r="E337" s="361" t="str">
        <f>Translations!$B$351</f>
        <v>Ugnsstoft [t]</v>
      </c>
      <c r="F337" s="361" t="str">
        <f t="shared" si="7"/>
        <v>Processutsläpp</v>
      </c>
      <c r="G337" s="362">
        <v>1</v>
      </c>
      <c r="H337" s="372" t="str">
        <f>EUconst_MsgTierCKD</f>
        <v>(ej tillämpligt: använd uppskattning baserad på bästa praxis)</v>
      </c>
      <c r="I337" s="363" t="str">
        <f>Translations!$B$295</f>
        <v>+ 7,5 %</v>
      </c>
      <c r="J337" s="364"/>
      <c r="K337" s="364"/>
      <c r="L337" s="370"/>
      <c r="M337" s="370"/>
      <c r="N337" s="365">
        <f t="shared" si="1"/>
        <v>2</v>
      </c>
      <c r="O337" s="368" t="str">
        <f t="shared" si="2"/>
        <v>Kalk / dolomit / magnesit: Ugnsstoft (metod B)</v>
      </c>
      <c r="P337" s="367"/>
      <c r="Q337" s="364" t="str">
        <f t="shared" si="3"/>
        <v>ActivityData_Kalk / dolomit / magnesit: Ugnsstoft (metod B)</v>
      </c>
      <c r="X337" s="314" t="b">
        <f t="shared" si="4"/>
        <v>0</v>
      </c>
    </row>
    <row r="338" spans="1:24" ht="12.75" customHeight="1" x14ac:dyDescent="0.2">
      <c r="A338" s="314">
        <v>27</v>
      </c>
      <c r="B338" s="361" t="str">
        <f>Translations!$B$352</f>
        <v>Tillverkning av glas och mineralull</v>
      </c>
      <c r="C338" s="361" t="str">
        <f>Translations!$B$353</f>
        <v>Glas och mineralull</v>
      </c>
      <c r="D338" s="361" t="str">
        <f>Translations!$B$354</f>
        <v>Karbonater (insatsmaterial)</v>
      </c>
      <c r="E338" s="361" t="str">
        <f>Translations!$B$355</f>
        <v>Varje karbonathaltigt råmaterial eller tillsatsämne i samband med koldioxidutsläppen [t]</v>
      </c>
      <c r="F338" s="361" t="str">
        <f t="shared" si="7"/>
        <v>Processutsläpp</v>
      </c>
      <c r="G338" s="362">
        <v>1</v>
      </c>
      <c r="H338" s="363" t="str">
        <f>Translations!$B$297</f>
        <v>+ 2,5 %</v>
      </c>
      <c r="I338" s="363" t="str">
        <f>Translations!$B$298</f>
        <v>+ 1,5 %</v>
      </c>
      <c r="J338" s="364"/>
      <c r="K338" s="364"/>
      <c r="L338" s="363"/>
      <c r="M338" s="363"/>
      <c r="N338" s="365">
        <f t="shared" si="1"/>
        <v>2</v>
      </c>
      <c r="O338" s="368" t="str">
        <f t="shared" si="2"/>
        <v>Glas och mineralull: Karbonater (insatsmaterial)</v>
      </c>
      <c r="P338" s="367"/>
      <c r="Q338" s="364" t="str">
        <f t="shared" si="3"/>
        <v>ActivityData_Glas och mineralull: Karbonater (insatsmaterial)</v>
      </c>
      <c r="X338" s="314" t="b">
        <f t="shared" si="4"/>
        <v>0</v>
      </c>
    </row>
    <row r="339" spans="1:24" ht="12.75" customHeight="1" x14ac:dyDescent="0.2">
      <c r="A339" s="314">
        <v>28</v>
      </c>
      <c r="B339" s="361" t="str">
        <f>Translations!$B$356</f>
        <v>Tillverkning av keramiska produkter</v>
      </c>
      <c r="C339" s="361" t="str">
        <f>Translations!$B$357</f>
        <v>Keramik</v>
      </c>
      <c r="D339" s="361" t="str">
        <f>Translations!$B$358</f>
        <v>Kol som insatsmaterial (metod A)</v>
      </c>
      <c r="E339" s="361" t="str">
        <f>Translations!$B$359</f>
        <v>Varje karbonathaltigt råmaterial eller tillsatsämne i samband med koldioxidutsläppen [t]</v>
      </c>
      <c r="F339" s="361" t="str">
        <f t="shared" si="7"/>
        <v>Processutsläpp</v>
      </c>
      <c r="G339" s="362">
        <v>1</v>
      </c>
      <c r="H339" s="363" t="str">
        <f>Translations!$B$295</f>
        <v>+ 7,5 %</v>
      </c>
      <c r="I339" s="363" t="str">
        <f>Translations!$B$296</f>
        <v>+ 5,0 %</v>
      </c>
      <c r="J339" s="364"/>
      <c r="K339" s="364"/>
      <c r="L339" s="363" t="str">
        <f>Translations!$B$297</f>
        <v>+ 2,5 %</v>
      </c>
      <c r="M339" s="363"/>
      <c r="N339" s="365">
        <f t="shared" si="1"/>
        <v>3</v>
      </c>
      <c r="O339" s="368" t="str">
        <f t="shared" si="2"/>
        <v>Keramik: Kol som insatsmaterial (metod A)</v>
      </c>
      <c r="P339" s="367"/>
      <c r="Q339" s="364" t="str">
        <f t="shared" si="3"/>
        <v>ActivityData_Keramik: Kol som insatsmaterial (metod A)</v>
      </c>
      <c r="X339" s="314" t="b">
        <f t="shared" si="4"/>
        <v>0</v>
      </c>
    </row>
    <row r="340" spans="1:24" ht="12.75" customHeight="1" x14ac:dyDescent="0.2">
      <c r="A340" s="314">
        <v>29</v>
      </c>
      <c r="B340" s="361" t="str">
        <f>B339</f>
        <v>Tillverkning av keramiska produkter</v>
      </c>
      <c r="C340" s="361" t="str">
        <f>C339</f>
        <v>Keramik</v>
      </c>
      <c r="D340" s="361" t="str">
        <f>Translations!$B$360</f>
        <v>Alkalioxider (metod B)</v>
      </c>
      <c r="E340" s="361" t="str">
        <f>Translations!$B$361</f>
        <v>Bruttoproduktion inbegripet spillprodukter och krossglas från ugnarna och transporterna [t]</v>
      </c>
      <c r="F340" s="361" t="str">
        <f t="shared" si="7"/>
        <v>Processutsläpp</v>
      </c>
      <c r="G340" s="362">
        <v>1</v>
      </c>
      <c r="H340" s="363" t="str">
        <f>Translations!$B$295</f>
        <v>+ 7,5 %</v>
      </c>
      <c r="I340" s="363" t="str">
        <f>Translations!$B$296</f>
        <v>+ 5,0 %</v>
      </c>
      <c r="J340" s="364"/>
      <c r="K340" s="364"/>
      <c r="L340" s="363" t="str">
        <f>Translations!$B$297</f>
        <v>+ 2,5 %</v>
      </c>
      <c r="M340" s="363"/>
      <c r="N340" s="365">
        <f t="shared" si="1"/>
        <v>3</v>
      </c>
      <c r="O340" s="368" t="str">
        <f t="shared" si="2"/>
        <v>Keramik: Alkalioxider (metod B)</v>
      </c>
      <c r="P340" s="367"/>
      <c r="Q340" s="364" t="str">
        <f t="shared" si="3"/>
        <v>ActivityData_Keramik: Alkalioxider (metod B)</v>
      </c>
      <c r="X340" s="314" t="b">
        <f t="shared" si="4"/>
        <v>0</v>
      </c>
    </row>
    <row r="341" spans="1:24" ht="12.75" customHeight="1" x14ac:dyDescent="0.2">
      <c r="A341" s="314">
        <v>30</v>
      </c>
      <c r="B341" s="361" t="str">
        <f>B340</f>
        <v>Tillverkning av keramiska produkter</v>
      </c>
      <c r="C341" s="361" t="str">
        <f>C340</f>
        <v>Keramik</v>
      </c>
      <c r="D341" s="361" t="str">
        <f>Translations!$B$362</f>
        <v>Tvättning</v>
      </c>
      <c r="E341" s="361" t="str">
        <f>Translations!$B$363</f>
        <v>Torr CaCO3 som förbrukas [t]</v>
      </c>
      <c r="F341" s="361" t="str">
        <f t="shared" si="7"/>
        <v>Processutsläpp</v>
      </c>
      <c r="G341" s="362">
        <v>1</v>
      </c>
      <c r="H341" s="363" t="str">
        <f>Translations!$B$295</f>
        <v>+ 7,5 %</v>
      </c>
      <c r="I341" s="363"/>
      <c r="J341" s="364"/>
      <c r="K341" s="364"/>
      <c r="L341" s="363"/>
      <c r="M341" s="363"/>
      <c r="N341" s="365">
        <f t="shared" si="1"/>
        <v>1</v>
      </c>
      <c r="O341" s="368" t="str">
        <f t="shared" si="2"/>
        <v>Keramik: Tvättning</v>
      </c>
      <c r="P341" s="367"/>
      <c r="Q341" s="364" t="str">
        <f t="shared" si="3"/>
        <v>ActivityData_Keramik: Tvättning</v>
      </c>
      <c r="X341" s="314" t="b">
        <f t="shared" si="4"/>
        <v>0</v>
      </c>
    </row>
    <row r="342" spans="1:24" ht="12.75" customHeight="1" x14ac:dyDescent="0.2">
      <c r="A342" s="314">
        <v>31</v>
      </c>
      <c r="B342" s="361" t="str">
        <f>Translations!$B$364</f>
        <v>Produktion av pappersmassa och papper</v>
      </c>
      <c r="C342" s="361" t="str">
        <f>Translations!$B$365</f>
        <v>Pappersmassa och papper</v>
      </c>
      <c r="D342" s="361" t="str">
        <f>Translations!$B$366</f>
        <v>Insatskemikalier</v>
      </c>
      <c r="E342" s="361" t="str">
        <f>Translations!$B$367</f>
        <v>Mängden CaCO3 och Na2CO3 [t]</v>
      </c>
      <c r="F342" s="361" t="str">
        <f t="shared" si="7"/>
        <v>Processutsläpp</v>
      </c>
      <c r="G342" s="362">
        <v>1</v>
      </c>
      <c r="H342" s="363" t="str">
        <f>Translations!$B$297</f>
        <v>+ 2,5 %</v>
      </c>
      <c r="I342" s="363" t="str">
        <f>Translations!$B$298</f>
        <v>+ 1,5 %</v>
      </c>
      <c r="J342" s="364"/>
      <c r="K342" s="364"/>
      <c r="L342" s="363"/>
      <c r="M342" s="363"/>
      <c r="N342" s="365">
        <f t="shared" si="1"/>
        <v>2</v>
      </c>
      <c r="O342" s="368" t="str">
        <f t="shared" si="2"/>
        <v>Pappersmassa och papper: Insatskemikalier</v>
      </c>
      <c r="P342" s="367"/>
      <c r="Q342" s="364" t="str">
        <f t="shared" si="3"/>
        <v>ActivityData_Pappersmassa och papper: Insatskemikalier</v>
      </c>
      <c r="X342" s="314" t="b">
        <f t="shared" si="4"/>
        <v>0</v>
      </c>
    </row>
    <row r="343" spans="1:24" ht="12.75" customHeight="1" x14ac:dyDescent="0.2">
      <c r="A343" s="314">
        <v>32</v>
      </c>
      <c r="B343" s="361" t="str">
        <f>Translations!$B$203</f>
        <v>Produktion av kimrök</v>
      </c>
      <c r="C343" s="361" t="str">
        <f>Translations!$B$368</f>
        <v>Kimrök</v>
      </c>
      <c r="D343" s="361" t="str">
        <f>Translations!$B$369</f>
        <v>Massbalansmetod</v>
      </c>
      <c r="E343" s="361" t="str">
        <f>Translations!$B$303</f>
        <v>Varje insatsmaterial och producerat material [t]</v>
      </c>
      <c r="F343" s="361" t="str">
        <f>EUconst_MassBalance</f>
        <v>Massbalans</v>
      </c>
      <c r="G343" s="362">
        <v>1</v>
      </c>
      <c r="H343" s="363" t="str">
        <f>Translations!$B$295</f>
        <v>+ 7,5 %</v>
      </c>
      <c r="I343" s="363" t="str">
        <f>Translations!$B$296</f>
        <v>+ 5,0 %</v>
      </c>
      <c r="J343" s="364"/>
      <c r="K343" s="364"/>
      <c r="L343" s="363" t="str">
        <f>Translations!$B$297</f>
        <v>+ 2,5 %</v>
      </c>
      <c r="M343" s="363" t="str">
        <f>Translations!$B$298</f>
        <v>+ 1,5 %</v>
      </c>
      <c r="N343" s="365">
        <f t="shared" si="1"/>
        <v>4</v>
      </c>
      <c r="O343" s="368" t="str">
        <f t="shared" si="2"/>
        <v>Kimrök: Massbalansmetod</v>
      </c>
      <c r="P343" s="367"/>
      <c r="Q343" s="364" t="str">
        <f t="shared" si="3"/>
        <v>ActivityData_Kimrök: Massbalansmetod</v>
      </c>
      <c r="X343" s="314" t="b">
        <f t="shared" si="4"/>
        <v>0</v>
      </c>
    </row>
    <row r="344" spans="1:24" ht="12.75" customHeight="1" x14ac:dyDescent="0.2">
      <c r="A344" s="314">
        <v>33</v>
      </c>
      <c r="B344" s="361" t="str">
        <f>Translations!$B$207</f>
        <v>Produktion av ammoniak</v>
      </c>
      <c r="C344" s="361" t="str">
        <f>Translations!$B$370</f>
        <v>Ammoniak</v>
      </c>
      <c r="D344" s="361" t="str">
        <f>Translations!$B$323</f>
        <v>Bränsle som insatsmaterial i processen</v>
      </c>
      <c r="E344" s="361" t="str">
        <f>Translations!$B$371</f>
        <v>Mängd bränsle som används som insatsmaterial i processen [t] eller [Nm3]</v>
      </c>
      <c r="F344" s="361" t="str">
        <f>$F$312</f>
        <v>Förbränning</v>
      </c>
      <c r="G344" s="362">
        <v>2</v>
      </c>
      <c r="H344" s="363" t="str">
        <f>Translations!$B$295</f>
        <v>+ 7,5 %</v>
      </c>
      <c r="I344" s="363" t="str">
        <f>Translations!$B$296</f>
        <v>+ 5,0 %</v>
      </c>
      <c r="J344" s="364"/>
      <c r="K344" s="364"/>
      <c r="L344" s="363" t="str">
        <f>Translations!$B$297</f>
        <v>+ 2,5 %</v>
      </c>
      <c r="M344" s="363" t="str">
        <f>Translations!$B$298</f>
        <v>+ 1,5 %</v>
      </c>
      <c r="N344" s="365">
        <f t="shared" si="1"/>
        <v>4</v>
      </c>
      <c r="O344" s="368" t="str">
        <f t="shared" si="2"/>
        <v>Ammoniak: Bränsle som insatsmaterial i processen</v>
      </c>
      <c r="P344" s="367"/>
      <c r="Q344" s="364" t="str">
        <f t="shared" si="3"/>
        <v>ActivityData_Ammoniak: Bränsle som insatsmaterial i processen</v>
      </c>
      <c r="X344" s="314" t="b">
        <f t="shared" si="4"/>
        <v>0</v>
      </c>
    </row>
    <row r="345" spans="1:24" ht="12.75" customHeight="1" x14ac:dyDescent="0.2">
      <c r="A345" s="314">
        <v>34</v>
      </c>
      <c r="B345" s="361" t="str">
        <f>Translations!$B$209</f>
        <v>Produktion av vätgas och syntetisk gas</v>
      </c>
      <c r="C345" s="361" t="str">
        <f>Translations!$B$372</f>
        <v>Vätgas och syntetisk gas</v>
      </c>
      <c r="D345" s="361" t="str">
        <f>Translations!$B$323</f>
        <v>Bränsle som insatsmaterial i processen</v>
      </c>
      <c r="E345" s="361" t="str">
        <f>Translations!$B$373</f>
        <v>Mängd bränsle som används som insatsmaterial i processen för vätgasproduktion [t] eller [Nm3]</v>
      </c>
      <c r="F345" s="361" t="str">
        <f>$F$312</f>
        <v>Förbränning</v>
      </c>
      <c r="G345" s="362">
        <v>2</v>
      </c>
      <c r="H345" s="363" t="str">
        <f>Translations!$B$295</f>
        <v>+ 7,5 %</v>
      </c>
      <c r="I345" s="363" t="str">
        <f>Translations!$B$296</f>
        <v>+ 5,0 %</v>
      </c>
      <c r="J345" s="364"/>
      <c r="K345" s="364"/>
      <c r="L345" s="363" t="str">
        <f>Translations!$B$297</f>
        <v>+ 2,5 %</v>
      </c>
      <c r="M345" s="363" t="str">
        <f>Translations!$B$298</f>
        <v>+ 1,5 %</v>
      </c>
      <c r="N345" s="365">
        <f t="shared" si="1"/>
        <v>4</v>
      </c>
      <c r="O345" s="368" t="str">
        <f t="shared" si="2"/>
        <v>Vätgas och syntetisk gas: Bränsle som insatsmaterial i processen</v>
      </c>
      <c r="P345" s="367"/>
      <c r="Q345" s="364" t="str">
        <f t="shared" si="3"/>
        <v>ActivityData_Vätgas och syntetisk gas: Bränsle som insatsmaterial i processen</v>
      </c>
      <c r="X345" s="314" t="b">
        <f t="shared" si="4"/>
        <v>0</v>
      </c>
    </row>
    <row r="346" spans="1:24" ht="12.75" customHeight="1" x14ac:dyDescent="0.2">
      <c r="A346" s="314">
        <v>35</v>
      </c>
      <c r="B346" s="361" t="str">
        <f>B345</f>
        <v>Produktion av vätgas och syntetisk gas</v>
      </c>
      <c r="C346" s="361" t="str">
        <f>C345</f>
        <v>Vätgas och syntetisk gas</v>
      </c>
      <c r="D346" s="361" t="str">
        <f>Translations!$B$369</f>
        <v>Massbalansmetod</v>
      </c>
      <c r="E346" s="361" t="str">
        <f>Translations!$B$303</f>
        <v>Varje insatsmaterial och producerat material [t]</v>
      </c>
      <c r="F346" s="361" t="str">
        <f>EUconst_MassBalance</f>
        <v>Massbalans</v>
      </c>
      <c r="G346" s="362">
        <v>1</v>
      </c>
      <c r="H346" s="363" t="str">
        <f>Translations!$B$295</f>
        <v>+ 7,5 %</v>
      </c>
      <c r="I346" s="363" t="str">
        <f>Translations!$B$296</f>
        <v>+ 5,0 %</v>
      </c>
      <c r="J346" s="364"/>
      <c r="K346" s="364"/>
      <c r="L346" s="363" t="str">
        <f>Translations!$B$297</f>
        <v>+ 2,5 %</v>
      </c>
      <c r="M346" s="363" t="str">
        <f>Translations!$B$298</f>
        <v>+ 1,5 %</v>
      </c>
      <c r="N346" s="365">
        <f t="shared" si="1"/>
        <v>4</v>
      </c>
      <c r="O346" s="368" t="str">
        <f t="shared" si="2"/>
        <v>Vätgas och syntetisk gas: Massbalansmetod</v>
      </c>
      <c r="P346" s="367"/>
      <c r="Q346" s="364" t="str">
        <f t="shared" si="3"/>
        <v>ActivityData_Vätgas och syntetisk gas: Massbalansmetod</v>
      </c>
      <c r="X346" s="314" t="b">
        <f t="shared" si="4"/>
        <v>0</v>
      </c>
    </row>
    <row r="347" spans="1:24" ht="12.75" customHeight="1" x14ac:dyDescent="0.2">
      <c r="A347" s="314">
        <v>36</v>
      </c>
      <c r="B347" s="361" t="str">
        <f>Translations!$B$374</f>
        <v>Produktion av organiska baskemikalier</v>
      </c>
      <c r="C347" s="361" t="str">
        <f>Translations!$B$375</f>
        <v>Organiska baskemikalier</v>
      </c>
      <c r="D347" s="361" t="str">
        <f>Translations!$B$369</f>
        <v>Massbalansmetod</v>
      </c>
      <c r="E347" s="361" t="str">
        <f>Translations!$B$303</f>
        <v>Varje insatsmaterial och producerat material [t]</v>
      </c>
      <c r="F347" s="361" t="str">
        <f>EUconst_MassBalance</f>
        <v>Massbalans</v>
      </c>
      <c r="G347" s="362">
        <v>1</v>
      </c>
      <c r="H347" s="363" t="str">
        <f>Translations!$B$295</f>
        <v>+ 7,5 %</v>
      </c>
      <c r="I347" s="363" t="str">
        <f>Translations!$B$296</f>
        <v>+ 5,0 %</v>
      </c>
      <c r="J347" s="364"/>
      <c r="K347" s="364"/>
      <c r="L347" s="363" t="str">
        <f>Translations!$B$297</f>
        <v>+ 2,5 %</v>
      </c>
      <c r="M347" s="363" t="str">
        <f>Translations!$B$298</f>
        <v>+ 1,5 %</v>
      </c>
      <c r="N347" s="365">
        <f t="shared" si="1"/>
        <v>4</v>
      </c>
      <c r="O347" s="368" t="str">
        <f t="shared" si="2"/>
        <v>Organiska baskemikalier: Massbalansmetod</v>
      </c>
      <c r="P347" s="367"/>
      <c r="Q347" s="364" t="str">
        <f t="shared" si="3"/>
        <v>ActivityData_Organiska baskemikalier: Massbalansmetod</v>
      </c>
      <c r="X347" s="314" t="b">
        <f t="shared" si="4"/>
        <v>0</v>
      </c>
    </row>
    <row r="348" spans="1:24" ht="12.75" customHeight="1" x14ac:dyDescent="0.2">
      <c r="A348" s="314">
        <v>37</v>
      </c>
      <c r="B348" s="361" t="str">
        <f>Translations!$B$376</f>
        <v>Produktion eller bearbetning av järnmetaller och icke-järnmetaller, inklusive sekundärt aluminium</v>
      </c>
      <c r="C348" s="361" t="str">
        <f>Translations!$B$377</f>
        <v>(Icke) järnmetaller, sek. aluminium</v>
      </c>
      <c r="D348" s="361" t="str">
        <f>Translations!$B$378</f>
        <v>Processutsläpp</v>
      </c>
      <c r="E348" s="361" t="str">
        <f>Translations!$B$379</f>
        <v>Varje insatsmaterial eller processrest som används som insatsmaterial i processen [t]</v>
      </c>
      <c r="F348" s="361" t="str">
        <f>$F$317</f>
        <v>Processutsläpp</v>
      </c>
      <c r="G348" s="362">
        <v>1</v>
      </c>
      <c r="H348" s="363" t="str">
        <f>Translations!$B$296</f>
        <v>+ 5,0 %</v>
      </c>
      <c r="I348" s="363" t="str">
        <f>Translations!$B$297</f>
        <v>+ 2,5 %</v>
      </c>
      <c r="J348" s="364"/>
      <c r="K348" s="364"/>
      <c r="L348" s="363"/>
      <c r="M348" s="363"/>
      <c r="N348" s="365">
        <f t="shared" si="1"/>
        <v>2</v>
      </c>
      <c r="O348" s="368" t="str">
        <f t="shared" si="2"/>
        <v>(Icke) järnmetaller, sek. aluminium: Processutsläpp</v>
      </c>
      <c r="P348" s="367"/>
      <c r="Q348" s="364" t="str">
        <f t="shared" si="3"/>
        <v>ActivityData_(Icke) järnmetaller, sek. aluminium: Processutsläpp</v>
      </c>
      <c r="X348" s="314" t="b">
        <f t="shared" si="4"/>
        <v>0</v>
      </c>
    </row>
    <row r="349" spans="1:24" ht="12.75" customHeight="1" x14ac:dyDescent="0.2">
      <c r="A349" s="314">
        <v>38</v>
      </c>
      <c r="B349" s="361" t="str">
        <f>B348</f>
        <v>Produktion eller bearbetning av järnmetaller och icke-järnmetaller, inklusive sekundärt aluminium</v>
      </c>
      <c r="C349" s="361" t="str">
        <f>C348</f>
        <v>(Icke) järnmetaller, sek. aluminium</v>
      </c>
      <c r="D349" s="361" t="str">
        <f>Translations!$B$369</f>
        <v>Massbalansmetod</v>
      </c>
      <c r="E349" s="361" t="str">
        <f>Translations!$B$303</f>
        <v>Varje insatsmaterial och producerat material [t]</v>
      </c>
      <c r="F349" s="361" t="str">
        <f>EUconst_MassBalance</f>
        <v>Massbalans</v>
      </c>
      <c r="G349" s="362">
        <v>1</v>
      </c>
      <c r="H349" s="363" t="str">
        <f>Translations!$B$295</f>
        <v>+ 7,5 %</v>
      </c>
      <c r="I349" s="363" t="str">
        <f>Translations!$B$296</f>
        <v>+ 5,0 %</v>
      </c>
      <c r="J349" s="364"/>
      <c r="K349" s="364"/>
      <c r="L349" s="363" t="str">
        <f>Translations!$B$297</f>
        <v>+ 2,5 %</v>
      </c>
      <c r="M349" s="363" t="str">
        <f>Translations!$B$298</f>
        <v>+ 1,5 %</v>
      </c>
      <c r="N349" s="365">
        <f t="shared" si="1"/>
        <v>4</v>
      </c>
      <c r="O349" s="368" t="str">
        <f t="shared" si="2"/>
        <v>(Icke) järnmetaller, sek. aluminium: Massbalansmetod</v>
      </c>
      <c r="P349" s="367"/>
      <c r="Q349" s="364" t="str">
        <f t="shared" si="3"/>
        <v>ActivityData_(Icke) järnmetaller, sek. aluminium: Massbalansmetod</v>
      </c>
      <c r="X349" s="314" t="b">
        <f t="shared" si="4"/>
        <v>0</v>
      </c>
    </row>
    <row r="350" spans="1:24" ht="12.75" customHeight="1" x14ac:dyDescent="0.2">
      <c r="A350" s="314">
        <v>39</v>
      </c>
      <c r="B350" s="361" t="str">
        <f>Translations!$B$210</f>
        <v>Produktion av natriumkarbonat och natriumbikarbonat</v>
      </c>
      <c r="C350" s="361" t="str">
        <f>Translations!$B$380</f>
        <v>Natriumkarbonat / natriumbikarbonat</v>
      </c>
      <c r="D350" s="361" t="str">
        <f>Translations!$B$369</f>
        <v>Massbalansmetod</v>
      </c>
      <c r="E350" s="361" t="str">
        <f>Translations!$B$303</f>
        <v>Varje insatsmaterial och producerat material [t]</v>
      </c>
      <c r="F350" s="361" t="str">
        <f>EUconst_MassBalance</f>
        <v>Massbalans</v>
      </c>
      <c r="G350" s="362">
        <v>1</v>
      </c>
      <c r="H350" s="363" t="str">
        <f>Translations!$B$295</f>
        <v>+ 7,5 %</v>
      </c>
      <c r="I350" s="363" t="str">
        <f>Translations!$B$296</f>
        <v>+ 5,0 %</v>
      </c>
      <c r="J350" s="364"/>
      <c r="K350" s="364"/>
      <c r="L350" s="363" t="str">
        <f>Translations!$B$297</f>
        <v>+ 2,5 %</v>
      </c>
      <c r="M350" s="363" t="str">
        <f>Translations!$B$298</f>
        <v>+ 1,5 %</v>
      </c>
      <c r="N350" s="365">
        <f t="shared" si="1"/>
        <v>4</v>
      </c>
      <c r="O350" s="368" t="str">
        <f t="shared" si="2"/>
        <v>Natriumkarbonat / natriumbikarbonat: Massbalansmetod</v>
      </c>
      <c r="P350" s="367"/>
      <c r="Q350" s="364" t="str">
        <f t="shared" si="3"/>
        <v>ActivityData_Natriumkarbonat / natriumbikarbonat: Massbalansmetod</v>
      </c>
      <c r="U350" s="369"/>
      <c r="X350" s="314" t="b">
        <f t="shared" si="4"/>
        <v>0</v>
      </c>
    </row>
    <row r="351" spans="1:24" ht="12.75" customHeight="1" x14ac:dyDescent="0.2">
      <c r="A351" s="314">
        <v>40</v>
      </c>
      <c r="B351" s="361" t="str">
        <f>Translations!$B$381</f>
        <v>Produktion av primärt aluminium</v>
      </c>
      <c r="C351" s="361" t="str">
        <f>Translations!$B$382</f>
        <v>Primärt aluminium</v>
      </c>
      <c r="D351" s="361" t="str">
        <f>Translations!$B$369</f>
        <v>Massbalansmetod</v>
      </c>
      <c r="E351" s="361" t="str">
        <f>Translations!$B$303</f>
        <v>Varje insatsmaterial och producerat material [t]</v>
      </c>
      <c r="F351" s="361" t="str">
        <f>EUconst_MassBalance</f>
        <v>Massbalans</v>
      </c>
      <c r="G351" s="362">
        <v>1</v>
      </c>
      <c r="H351" s="363" t="str">
        <f>Translations!$B$295</f>
        <v>+ 7,5 %</v>
      </c>
      <c r="I351" s="363" t="str">
        <f>Translations!$B$296</f>
        <v>+ 5,0 %</v>
      </c>
      <c r="J351" s="364"/>
      <c r="K351" s="364"/>
      <c r="L351" s="363" t="str">
        <f>Translations!$B$297</f>
        <v>+ 2,5 %</v>
      </c>
      <c r="M351" s="363" t="str">
        <f>Translations!$B$298</f>
        <v>+ 1,5 %</v>
      </c>
      <c r="N351" s="365">
        <f t="shared" si="1"/>
        <v>4</v>
      </c>
      <c r="O351" s="368" t="str">
        <f t="shared" si="2"/>
        <v>Primärt aluminium: Massbalansmetod</v>
      </c>
      <c r="P351" s="367"/>
      <c r="Q351" s="364" t="str">
        <f t="shared" si="3"/>
        <v>ActivityData_Primärt aluminium: Massbalansmetod</v>
      </c>
      <c r="X351" s="314" t="b">
        <f t="shared" si="4"/>
        <v>0</v>
      </c>
    </row>
    <row r="352" spans="1:24" ht="12.75" customHeight="1" x14ac:dyDescent="0.2">
      <c r="A352" s="314">
        <v>41</v>
      </c>
      <c r="B352" s="361" t="str">
        <f>B351</f>
        <v>Produktion av primärt aluminium</v>
      </c>
      <c r="C352" s="361" t="str">
        <f>C351</f>
        <v>Primärt aluminium</v>
      </c>
      <c r="D352" s="361" t="str">
        <f>Translations!$B$383</f>
        <v>PFC-utsläpp (regressionsmetoden)</v>
      </c>
      <c r="E352" s="361" t="str">
        <f>Translations!$B$384</f>
        <v>Produktion av primärt aluminium i [t], anodeffektminuter i [antal anodeffekter/celldygn] och [anodeffektminuter/förekomst]</v>
      </c>
      <c r="F352" s="361" t="str">
        <f>EUconst_ProcessPFC</f>
        <v>PFC-utsläpp</v>
      </c>
      <c r="G352" s="362">
        <v>1</v>
      </c>
      <c r="H352" s="363" t="str">
        <f>Translations!$B$297</f>
        <v>+ 2,5 %</v>
      </c>
      <c r="I352" s="363" t="str">
        <f>Translations!$B$298</f>
        <v>+ 1,5 %</v>
      </c>
      <c r="J352" s="364"/>
      <c r="K352" s="364"/>
      <c r="L352" s="370"/>
      <c r="M352" s="370"/>
      <c r="N352" s="365">
        <f t="shared" si="1"/>
        <v>2</v>
      </c>
      <c r="O352" s="368" t="str">
        <f t="shared" si="2"/>
        <v>Primärt aluminium: PFC-utsläpp (regressionsmetoden)</v>
      </c>
      <c r="P352" s="367"/>
      <c r="Q352" s="364" t="str">
        <f t="shared" si="3"/>
        <v>ActivityData_Primärt aluminium: PFC-utsläpp (regressionsmetoden)</v>
      </c>
      <c r="X352" s="314" t="b">
        <f t="shared" si="4"/>
        <v>0</v>
      </c>
    </row>
    <row r="353" spans="1:40" ht="12.75" customHeight="1" thickBot="1" x14ac:dyDescent="0.25">
      <c r="A353" s="314">
        <v>42</v>
      </c>
      <c r="B353" s="361" t="str">
        <f>B352</f>
        <v>Produktion av primärt aluminium</v>
      </c>
      <c r="C353" s="361" t="str">
        <f>C352</f>
        <v>Primärt aluminium</v>
      </c>
      <c r="D353" s="361" t="str">
        <f>Translations!$B$385</f>
        <v>PFC-utsläpp (överspänningsmetoden)</v>
      </c>
      <c r="E353" s="361" t="str">
        <f>Translations!$B$386</f>
        <v>Produktion av primärt aluminium i [t], anodeffektsöverspänning [mV] och nuvarande effektivitet [-]</v>
      </c>
      <c r="F353" s="361" t="str">
        <f>EUconst_ProcessPFC</f>
        <v>PFC-utsläpp</v>
      </c>
      <c r="G353" s="362">
        <v>1</v>
      </c>
      <c r="H353" s="363" t="str">
        <f>Translations!$B$297</f>
        <v>+ 2,5 %</v>
      </c>
      <c r="I353" s="363" t="str">
        <f>Translations!$B$298</f>
        <v>+ 1,5 %</v>
      </c>
      <c r="J353" s="364"/>
      <c r="K353" s="364"/>
      <c r="L353" s="370"/>
      <c r="M353" s="370"/>
      <c r="N353" s="365">
        <f t="shared" si="1"/>
        <v>2</v>
      </c>
      <c r="O353" s="373" t="str">
        <f t="shared" si="2"/>
        <v>Primärt aluminium: PFC-utsläpp (överspänningsmetoden)</v>
      </c>
      <c r="P353" s="367"/>
      <c r="Q353" s="364" t="str">
        <f t="shared" si="3"/>
        <v>ActivityData_Primärt aluminium: PFC-utsläpp (överspänningsmetoden)</v>
      </c>
      <c r="X353" s="314" t="b">
        <f t="shared" si="4"/>
        <v>0</v>
      </c>
    </row>
    <row r="354" spans="1:40" ht="12.75" customHeight="1" x14ac:dyDescent="0.2">
      <c r="B354" s="374"/>
      <c r="C354" s="374"/>
      <c r="D354" s="374"/>
      <c r="E354" s="374"/>
      <c r="F354" s="374"/>
      <c r="G354" s="315"/>
      <c r="H354" s="375"/>
      <c r="I354" s="375"/>
      <c r="J354" s="96"/>
      <c r="K354" s="96"/>
      <c r="L354" s="376"/>
      <c r="M354" s="376"/>
      <c r="N354" s="315"/>
      <c r="O354" s="377"/>
      <c r="P354" s="96"/>
      <c r="Q354" s="96"/>
      <c r="X354" s="314" t="b">
        <f t="shared" si="4"/>
        <v>0</v>
      </c>
    </row>
    <row r="355" spans="1:40" ht="12.75" customHeight="1" x14ac:dyDescent="0.2">
      <c r="B355" s="96" t="s">
        <v>275</v>
      </c>
      <c r="C355" s="96"/>
      <c r="D355" s="96"/>
      <c r="E355" s="96"/>
      <c r="F355" s="96"/>
      <c r="G355" s="96"/>
      <c r="H355" s="378"/>
      <c r="I355" s="378"/>
      <c r="J355" s="96"/>
      <c r="K355" s="96"/>
      <c r="L355" s="379"/>
      <c r="M355" s="326"/>
      <c r="N355" s="315"/>
      <c r="O355" s="96"/>
      <c r="P355" s="96"/>
      <c r="Q355" s="96"/>
      <c r="X355" s="314" t="b">
        <f t="shared" si="4"/>
        <v>0</v>
      </c>
    </row>
    <row r="356" spans="1:40" ht="12.75" customHeight="1" x14ac:dyDescent="0.2">
      <c r="B356" s="96" t="s">
        <v>276</v>
      </c>
      <c r="C356" s="96"/>
      <c r="D356" s="96"/>
      <c r="E356" s="96"/>
      <c r="F356" s="96"/>
      <c r="G356" s="96"/>
      <c r="H356" s="379"/>
      <c r="I356" s="379"/>
      <c r="J356" s="96"/>
      <c r="K356" s="96"/>
      <c r="L356" s="379"/>
      <c r="M356" s="326"/>
      <c r="N356" s="315"/>
      <c r="O356" s="96"/>
      <c r="P356" s="96"/>
      <c r="Q356" s="96"/>
      <c r="X356" s="314" t="b">
        <f t="shared" si="4"/>
        <v>0</v>
      </c>
    </row>
    <row r="357" spans="1:40" ht="12.75" customHeight="1" x14ac:dyDescent="0.2">
      <c r="B357" s="96" t="str">
        <f>Translations!$B$387</f>
        <v>Massbalans</v>
      </c>
      <c r="C357" s="96"/>
      <c r="D357" s="96"/>
      <c r="E357" s="96"/>
      <c r="F357" s="96"/>
      <c r="G357" s="96"/>
      <c r="H357" s="379"/>
      <c r="I357" s="379"/>
      <c r="J357" s="96"/>
      <c r="K357" s="96"/>
      <c r="L357" s="379"/>
      <c r="M357" s="326"/>
      <c r="N357" s="315"/>
      <c r="O357" s="96"/>
      <c r="P357" s="96"/>
      <c r="Q357" s="96"/>
      <c r="X357" s="314" t="b">
        <f t="shared" si="4"/>
        <v>0</v>
      </c>
    </row>
    <row r="358" spans="1:40" ht="12.75" customHeight="1" x14ac:dyDescent="0.2">
      <c r="B358" s="96"/>
      <c r="C358" s="96"/>
      <c r="D358" s="96"/>
      <c r="E358" s="96"/>
      <c r="F358" s="96"/>
      <c r="G358" s="96"/>
      <c r="H358" s="326"/>
      <c r="I358" s="326"/>
      <c r="J358" s="96"/>
      <c r="K358" s="96"/>
      <c r="L358" s="326"/>
      <c r="M358" s="326"/>
      <c r="N358" s="315"/>
      <c r="O358" s="96"/>
      <c r="P358" s="96"/>
      <c r="Q358" s="96"/>
      <c r="X358" s="314" t="b">
        <f t="shared" si="4"/>
        <v>0</v>
      </c>
    </row>
    <row r="359" spans="1:40" s="356" customFormat="1" ht="13.5" customHeight="1" thickBot="1" x14ac:dyDescent="0.25">
      <c r="B359" s="380" t="str">
        <f>Translations!$B$388</f>
        <v>Emissionsfaktor</v>
      </c>
      <c r="C359" s="380"/>
      <c r="F359" s="380" t="str">
        <f t="shared" ref="F359:F401" si="9">F311</f>
        <v>Källtyp</v>
      </c>
      <c r="G359" s="359" t="str">
        <f>Translations!$B$289</f>
        <v>Lägsta</v>
      </c>
      <c r="H359" s="359">
        <v>1</v>
      </c>
      <c r="I359" s="359">
        <v>2</v>
      </c>
      <c r="J359" s="359" t="s">
        <v>272</v>
      </c>
      <c r="K359" s="359" t="str">
        <f>Translations!$B$257</f>
        <v>2b</v>
      </c>
      <c r="L359" s="359">
        <v>3</v>
      </c>
      <c r="M359" s="381"/>
      <c r="N359" s="359" t="str">
        <f>Translations!$B$290</f>
        <v>Högsta</v>
      </c>
      <c r="X359" s="320"/>
      <c r="AI359" s="380" t="str">
        <f>Translations!$B$389</f>
        <v>Standardvärde?</v>
      </c>
      <c r="AJ359" s="359">
        <v>1</v>
      </c>
      <c r="AK359" s="359">
        <v>2</v>
      </c>
      <c r="AL359" s="359" t="s">
        <v>272</v>
      </c>
      <c r="AM359" s="359" t="str">
        <f>Translations!$B$257</f>
        <v>2b</v>
      </c>
      <c r="AN359" s="359">
        <v>3</v>
      </c>
    </row>
    <row r="360" spans="1:40" ht="12.75" customHeight="1" x14ac:dyDescent="0.2">
      <c r="A360" s="314">
        <f t="shared" ref="A360:D379" si="10">A312</f>
        <v>1</v>
      </c>
      <c r="B360" s="382" t="str">
        <f t="shared" si="10"/>
        <v>Förbränning av bränslen och bränslen som används som insatsmaterial i processen</v>
      </c>
      <c r="C360" s="383" t="str">
        <f t="shared" si="10"/>
        <v>Förbränning</v>
      </c>
      <c r="D360" s="383" t="str">
        <f t="shared" si="10"/>
        <v>Kommersiella standardbränslen</v>
      </c>
      <c r="E360" s="383"/>
      <c r="F360" s="384" t="str">
        <f t="shared" si="9"/>
        <v>Förbränning</v>
      </c>
      <c r="G360" s="385" t="s">
        <v>277</v>
      </c>
      <c r="H360" s="386" t="str">
        <f>Translations!$B$104</f>
        <v>Typ I</v>
      </c>
      <c r="I360" s="386"/>
      <c r="J360" s="386" t="str">
        <f>Translations!$B$110</f>
        <v>Typ II</v>
      </c>
      <c r="K360" s="386" t="str">
        <f>Translations!$B$390</f>
        <v>Närmevärden</v>
      </c>
      <c r="L360" s="386" t="str">
        <f>Translations!$B$109</f>
        <v>Laboratorieanalyser</v>
      </c>
      <c r="M360" s="387"/>
      <c r="N360" s="385" t="str">
        <f>G360</f>
        <v>2a/2b</v>
      </c>
      <c r="O360" s="388" t="str">
        <f t="shared" ref="O360:O401" si="11">C360 &amp; ": " &amp;D360</f>
        <v>Förbränning: Kommersiella standardbränslen</v>
      </c>
      <c r="P360" s="383"/>
      <c r="Q360" s="389" t="str">
        <f t="shared" ref="Q360:Q401" si="12">EUconst_CNTR_EF&amp;O360</f>
        <v>EF_Förbränning: Kommersiella standardbränslen</v>
      </c>
      <c r="U360" s="346"/>
      <c r="X360" s="314" t="b">
        <f t="shared" ref="X360:X406" si="13">IF(G360=EUconst_NA,TRUE,FALSE)</f>
        <v>0</v>
      </c>
      <c r="Z360" s="315" t="s">
        <v>277</v>
      </c>
      <c r="AA360" s="379"/>
      <c r="AB360" s="379"/>
      <c r="AC360" s="379"/>
      <c r="AD360" s="379"/>
      <c r="AE360" s="379"/>
      <c r="AF360" s="326"/>
      <c r="AG360" s="315"/>
      <c r="AJ360" s="314">
        <v>1</v>
      </c>
      <c r="AL360" s="314">
        <v>1</v>
      </c>
      <c r="AM360" s="314" t="str">
        <f>Translations!$B$390</f>
        <v>Närmevärden</v>
      </c>
      <c r="AN360" s="314">
        <v>2</v>
      </c>
    </row>
    <row r="361" spans="1:40" ht="12.75" customHeight="1" x14ac:dyDescent="0.2">
      <c r="A361" s="314">
        <f t="shared" si="10"/>
        <v>2</v>
      </c>
      <c r="B361" s="390" t="str">
        <f t="shared" si="10"/>
        <v>Förbränning av bränslen och bränslen som används som insatsmaterial i processen</v>
      </c>
      <c r="C361" s="364" t="str">
        <f t="shared" si="10"/>
        <v>Förbränning</v>
      </c>
      <c r="D361" s="364" t="str">
        <f t="shared" si="10"/>
        <v>Övriga gasformiga &amp; flytande bränslen</v>
      </c>
      <c r="E361" s="364"/>
      <c r="F361" s="391" t="str">
        <f t="shared" si="9"/>
        <v>Förbränning</v>
      </c>
      <c r="G361" s="362" t="s">
        <v>277</v>
      </c>
      <c r="H361" s="392" t="str">
        <f>H$360</f>
        <v>Typ I</v>
      </c>
      <c r="I361" s="392"/>
      <c r="J361" s="392" t="str">
        <f t="shared" ref="J361:L362" si="14">J$360</f>
        <v>Typ II</v>
      </c>
      <c r="K361" s="392" t="str">
        <f t="shared" si="14"/>
        <v>Närmevärden</v>
      </c>
      <c r="L361" s="392" t="str">
        <f t="shared" si="14"/>
        <v>Laboratorieanalyser</v>
      </c>
      <c r="M361" s="393"/>
      <c r="N361" s="362">
        <f t="shared" ref="N361:N401" si="15">IF(G361=EUconst_NA,EUconst_NA,IF(ISBLANK(J361),COUNTA(H361:M361),COUNTA(H361,J361,L361)))</f>
        <v>3</v>
      </c>
      <c r="O361" s="394" t="str">
        <f t="shared" si="11"/>
        <v>Förbränning: Övriga gasformiga &amp; flytande bränslen</v>
      </c>
      <c r="P361" s="364"/>
      <c r="Q361" s="395" t="str">
        <f t="shared" si="12"/>
        <v>EF_Förbränning: Övriga gasformiga &amp; flytande bränslen</v>
      </c>
      <c r="U361" s="346"/>
      <c r="X361" s="314" t="b">
        <f t="shared" si="13"/>
        <v>0</v>
      </c>
      <c r="Z361" s="315" t="s">
        <v>277</v>
      </c>
      <c r="AA361" s="379"/>
      <c r="AB361" s="379"/>
      <c r="AC361" s="379"/>
      <c r="AD361" s="379"/>
      <c r="AE361" s="379"/>
      <c r="AF361" s="326"/>
      <c r="AG361" s="315"/>
      <c r="AJ361" s="314">
        <f>AJ$360</f>
        <v>1</v>
      </c>
      <c r="AL361" s="314">
        <f t="shared" ref="AL361:AN362" si="16">AL$360</f>
        <v>1</v>
      </c>
      <c r="AM361" s="314" t="str">
        <f t="shared" si="16"/>
        <v>Närmevärden</v>
      </c>
      <c r="AN361" s="314">
        <f t="shared" si="16"/>
        <v>2</v>
      </c>
    </row>
    <row r="362" spans="1:40" ht="12.75" customHeight="1" x14ac:dyDescent="0.2">
      <c r="A362" s="314">
        <f t="shared" si="10"/>
        <v>3</v>
      </c>
      <c r="B362" s="390" t="str">
        <f t="shared" si="10"/>
        <v>Förbränning av bränslen och bränslen som används som insatsmaterial i processen</v>
      </c>
      <c r="C362" s="364" t="str">
        <f t="shared" si="10"/>
        <v>Förbränning</v>
      </c>
      <c r="D362" s="364" t="str">
        <f t="shared" si="10"/>
        <v>Fasta bränslen</v>
      </c>
      <c r="E362" s="364"/>
      <c r="F362" s="391" t="str">
        <f t="shared" si="9"/>
        <v>Förbränning</v>
      </c>
      <c r="G362" s="362" t="s">
        <v>277</v>
      </c>
      <c r="H362" s="392" t="str">
        <f>H$360</f>
        <v>Typ I</v>
      </c>
      <c r="I362" s="392"/>
      <c r="J362" s="392" t="str">
        <f t="shared" si="14"/>
        <v>Typ II</v>
      </c>
      <c r="K362" s="392" t="str">
        <f t="shared" si="14"/>
        <v>Närmevärden</v>
      </c>
      <c r="L362" s="392" t="str">
        <f t="shared" si="14"/>
        <v>Laboratorieanalyser</v>
      </c>
      <c r="M362" s="393"/>
      <c r="N362" s="362">
        <f t="shared" si="15"/>
        <v>3</v>
      </c>
      <c r="O362" s="394" t="str">
        <f t="shared" si="11"/>
        <v>Förbränning: Fasta bränslen</v>
      </c>
      <c r="P362" s="364"/>
      <c r="Q362" s="395" t="str">
        <f t="shared" si="12"/>
        <v>EF_Förbränning: Fasta bränslen</v>
      </c>
      <c r="U362" s="346"/>
      <c r="X362" s="314" t="b">
        <f t="shared" si="13"/>
        <v>0</v>
      </c>
      <c r="Z362" s="315" t="s">
        <v>277</v>
      </c>
      <c r="AA362" s="379"/>
      <c r="AB362" s="379"/>
      <c r="AC362" s="379"/>
      <c r="AD362" s="379"/>
      <c r="AE362" s="379"/>
      <c r="AF362" s="326"/>
      <c r="AG362" s="315"/>
      <c r="AJ362" s="314">
        <f>AJ$360</f>
        <v>1</v>
      </c>
      <c r="AL362" s="314">
        <f t="shared" si="16"/>
        <v>1</v>
      </c>
      <c r="AM362" s="314" t="str">
        <f t="shared" si="16"/>
        <v>Närmevärden</v>
      </c>
      <c r="AN362" s="314">
        <f t="shared" si="16"/>
        <v>2</v>
      </c>
    </row>
    <row r="363" spans="1:40" ht="12.75" customHeight="1" x14ac:dyDescent="0.2">
      <c r="A363" s="314">
        <f t="shared" si="10"/>
        <v>4</v>
      </c>
      <c r="B363" s="390" t="str">
        <f t="shared" si="10"/>
        <v>Förbränning av bränslen och bränslen som används som insatsmaterial i processen</v>
      </c>
      <c r="C363" s="364" t="str">
        <f t="shared" si="10"/>
        <v>Förbränning</v>
      </c>
      <c r="D363" s="364" t="str">
        <f t="shared" si="10"/>
        <v>Gasbehandlingsanläggningar</v>
      </c>
      <c r="E363" s="364"/>
      <c r="F363" s="391" t="str">
        <f t="shared" si="9"/>
        <v>Massbalans</v>
      </c>
      <c r="G363" s="362" t="str">
        <f>EUconst_NA</f>
        <v>ej tillämpligt</v>
      </c>
      <c r="H363" s="392"/>
      <c r="I363" s="392"/>
      <c r="J363" s="396"/>
      <c r="K363" s="396"/>
      <c r="L363" s="392"/>
      <c r="M363" s="393"/>
      <c r="N363" s="362" t="str">
        <f t="shared" si="15"/>
        <v>ej tillämpligt</v>
      </c>
      <c r="O363" s="394" t="str">
        <f t="shared" si="11"/>
        <v>Förbränning: Gasbehandlingsanläggningar</v>
      </c>
      <c r="P363" s="364"/>
      <c r="Q363" s="395" t="str">
        <f t="shared" si="12"/>
        <v>EF_Förbränning: Gasbehandlingsanläggningar</v>
      </c>
      <c r="U363" s="346"/>
      <c r="X363" s="314" t="b">
        <f t="shared" si="13"/>
        <v>1</v>
      </c>
      <c r="Z363" s="315" t="str">
        <f>EUconst_NA</f>
        <v>ej tillämpligt</v>
      </c>
      <c r="AA363" s="379"/>
      <c r="AB363" s="379"/>
      <c r="AC363" s="96"/>
      <c r="AD363" s="96"/>
      <c r="AE363" s="379"/>
      <c r="AF363" s="326"/>
      <c r="AG363" s="315"/>
    </row>
    <row r="364" spans="1:40" ht="12.75" customHeight="1" x14ac:dyDescent="0.2">
      <c r="A364" s="314">
        <f t="shared" si="10"/>
        <v>5</v>
      </c>
      <c r="B364" s="390" t="str">
        <f t="shared" si="10"/>
        <v>Förbränning av bränslen och bränslen som används som insatsmaterial i processen</v>
      </c>
      <c r="C364" s="364" t="str">
        <f t="shared" si="10"/>
        <v>Förbränning</v>
      </c>
      <c r="D364" s="364" t="str">
        <f t="shared" si="10"/>
        <v>Fackelbrännare</v>
      </c>
      <c r="E364" s="364"/>
      <c r="F364" s="391" t="str">
        <f t="shared" si="9"/>
        <v>Förbränning</v>
      </c>
      <c r="G364" s="362">
        <v>1</v>
      </c>
      <c r="H364" s="392" t="str">
        <f>Translations!$B$391</f>
        <v>0.00393 tCO2/Nm3</v>
      </c>
      <c r="I364" s="392"/>
      <c r="J364" s="392" t="str">
        <f>J$360</f>
        <v>Typ II</v>
      </c>
      <c r="K364" s="392" t="str">
        <f>Translations!$B$392</f>
        <v>Specifika faktorer</v>
      </c>
      <c r="L364" s="392" t="str">
        <f>L$360</f>
        <v>Laboratorieanalyser</v>
      </c>
      <c r="M364" s="393"/>
      <c r="N364" s="362">
        <f t="shared" si="15"/>
        <v>3</v>
      </c>
      <c r="O364" s="394" t="str">
        <f t="shared" si="11"/>
        <v>Förbränning: Fackelbrännare</v>
      </c>
      <c r="P364" s="364"/>
      <c r="Q364" s="395" t="str">
        <f t="shared" si="12"/>
        <v>EF_Förbränning: Fackelbrännare</v>
      </c>
      <c r="U364" s="346"/>
      <c r="X364" s="314" t="b">
        <f t="shared" si="13"/>
        <v>0</v>
      </c>
      <c r="Z364" s="315">
        <v>1</v>
      </c>
      <c r="AA364" s="379"/>
      <c r="AB364" s="379"/>
      <c r="AC364" s="379"/>
      <c r="AD364" s="379"/>
      <c r="AE364" s="379"/>
      <c r="AF364" s="326"/>
      <c r="AG364" s="315"/>
      <c r="AJ364" s="314">
        <v>1</v>
      </c>
      <c r="AL364" s="314">
        <f>AL$360</f>
        <v>1</v>
      </c>
      <c r="AM364" s="314" t="str">
        <f>Translations!$B$392</f>
        <v>Specifika faktorer</v>
      </c>
      <c r="AN364" s="314">
        <f>AN$360</f>
        <v>2</v>
      </c>
    </row>
    <row r="365" spans="1:40" ht="12.75" customHeight="1" x14ac:dyDescent="0.2">
      <c r="A365" s="314">
        <f t="shared" si="10"/>
        <v>6</v>
      </c>
      <c r="B365" s="390" t="str">
        <f t="shared" si="10"/>
        <v>Förbränning av bränslen och bränslen som används som insatsmaterial i processen</v>
      </c>
      <c r="C365" s="364" t="str">
        <f t="shared" si="10"/>
        <v>Förbränning</v>
      </c>
      <c r="D365" s="364" t="str">
        <f t="shared" si="10"/>
        <v>Tvättning (karbonat)</v>
      </c>
      <c r="E365" s="364"/>
      <c r="F365" s="391" t="str">
        <f t="shared" si="9"/>
        <v>Processutsläpp</v>
      </c>
      <c r="G365" s="362">
        <v>1</v>
      </c>
      <c r="H365" s="392" t="str">
        <f>Translations!$B$393</f>
        <v>Typ I och bästa praxis</v>
      </c>
      <c r="I365" s="392"/>
      <c r="J365" s="396"/>
      <c r="K365" s="396"/>
      <c r="L365" s="392"/>
      <c r="M365" s="393"/>
      <c r="N365" s="362">
        <f t="shared" si="15"/>
        <v>1</v>
      </c>
      <c r="O365" s="394" t="str">
        <f t="shared" si="11"/>
        <v>Förbränning: Tvättning (karbonat)</v>
      </c>
      <c r="P365" s="364"/>
      <c r="Q365" s="395" t="str">
        <f t="shared" si="12"/>
        <v>EF_Förbränning: Tvättning (karbonat)</v>
      </c>
      <c r="U365" s="346"/>
      <c r="X365" s="314" t="b">
        <f t="shared" si="13"/>
        <v>0</v>
      </c>
      <c r="Z365" s="315">
        <v>1</v>
      </c>
      <c r="AA365" s="379"/>
      <c r="AB365" s="379"/>
      <c r="AC365" s="96"/>
      <c r="AD365" s="96"/>
      <c r="AE365" s="379"/>
      <c r="AF365" s="326"/>
      <c r="AG365" s="315"/>
      <c r="AJ365" s="314" t="str">
        <f>Translations!$B$393</f>
        <v>Typ I och bästa praxis</v>
      </c>
    </row>
    <row r="366" spans="1:40" ht="12.75" customHeight="1" x14ac:dyDescent="0.2">
      <c r="A366" s="314">
        <f t="shared" si="10"/>
        <v>7</v>
      </c>
      <c r="B366" s="390" t="str">
        <f t="shared" si="10"/>
        <v>Förbränning av bränslen och bränslen som används som insatsmaterial i processen</v>
      </c>
      <c r="C366" s="364" t="str">
        <f t="shared" si="10"/>
        <v>Förbränning</v>
      </c>
      <c r="D366" s="364" t="str">
        <f t="shared" si="10"/>
        <v>Tvättning (gips)</v>
      </c>
      <c r="E366" s="364"/>
      <c r="F366" s="391" t="str">
        <f t="shared" si="9"/>
        <v>Processutsläpp</v>
      </c>
      <c r="G366" s="362">
        <v>1</v>
      </c>
      <c r="H366" s="392" t="str">
        <f>Translations!$B$394</f>
        <v>0,2558 tCO2/t</v>
      </c>
      <c r="I366" s="392"/>
      <c r="J366" s="396"/>
      <c r="K366" s="396"/>
      <c r="L366" s="392"/>
      <c r="M366" s="393"/>
      <c r="N366" s="362">
        <f t="shared" si="15"/>
        <v>1</v>
      </c>
      <c r="O366" s="394" t="str">
        <f t="shared" si="11"/>
        <v>Förbränning: Tvättning (gips)</v>
      </c>
      <c r="P366" s="364"/>
      <c r="Q366" s="395" t="str">
        <f t="shared" si="12"/>
        <v>EF_Förbränning: Tvättning (gips)</v>
      </c>
      <c r="U366" s="346"/>
      <c r="X366" s="314" t="b">
        <f t="shared" si="13"/>
        <v>0</v>
      </c>
      <c r="Z366" s="315">
        <v>1</v>
      </c>
      <c r="AA366" s="379"/>
      <c r="AB366" s="379"/>
      <c r="AC366" s="96"/>
      <c r="AD366" s="96"/>
      <c r="AE366" s="379"/>
      <c r="AF366" s="326"/>
      <c r="AG366" s="315"/>
      <c r="AJ366" s="314">
        <v>1</v>
      </c>
    </row>
    <row r="367" spans="1:40" ht="12.75" customHeight="1" x14ac:dyDescent="0.2">
      <c r="A367" s="314">
        <f t="shared" si="10"/>
        <v>8</v>
      </c>
      <c r="B367" s="390" t="str">
        <f t="shared" si="10"/>
        <v xml:space="preserve">Raffinering av mineralolja </v>
      </c>
      <c r="C367" s="364" t="str">
        <f t="shared" si="10"/>
        <v>Raffinaderier</v>
      </c>
      <c r="D367" s="364" t="str">
        <f t="shared" si="10"/>
        <v>Massbalans</v>
      </c>
      <c r="E367" s="364"/>
      <c r="F367" s="391" t="str">
        <f t="shared" si="9"/>
        <v>Massbalans</v>
      </c>
      <c r="G367" s="362" t="str">
        <f>EUconst_NA</f>
        <v>ej tillämpligt</v>
      </c>
      <c r="H367" s="392"/>
      <c r="I367" s="392"/>
      <c r="J367" s="396"/>
      <c r="K367" s="396"/>
      <c r="L367" s="392"/>
      <c r="M367" s="393"/>
      <c r="N367" s="362" t="str">
        <f t="shared" si="15"/>
        <v>ej tillämpligt</v>
      </c>
      <c r="O367" s="394" t="str">
        <f t="shared" si="11"/>
        <v>Raffinaderier: Massbalans</v>
      </c>
      <c r="P367" s="364"/>
      <c r="Q367" s="395" t="str">
        <f t="shared" si="12"/>
        <v>EF_Raffinaderier: Massbalans</v>
      </c>
      <c r="U367" s="346"/>
      <c r="X367" s="314" t="b">
        <f t="shared" si="13"/>
        <v>1</v>
      </c>
      <c r="Z367" s="315" t="str">
        <f>EUconst_NA</f>
        <v>ej tillämpligt</v>
      </c>
      <c r="AA367" s="379"/>
      <c r="AB367" s="379"/>
      <c r="AC367" s="96"/>
      <c r="AD367" s="96"/>
      <c r="AE367" s="379"/>
      <c r="AF367" s="326"/>
      <c r="AG367" s="315"/>
    </row>
    <row r="368" spans="1:40" ht="12.75" customHeight="1" x14ac:dyDescent="0.2">
      <c r="A368" s="314">
        <f t="shared" si="10"/>
        <v>9</v>
      </c>
      <c r="B368" s="390" t="str">
        <f t="shared" si="10"/>
        <v xml:space="preserve">Raffinering av mineralolja </v>
      </c>
      <c r="C368" s="364" t="str">
        <f t="shared" si="10"/>
        <v>Raffinaderier</v>
      </c>
      <c r="D368" s="364" t="str">
        <f t="shared" si="10"/>
        <v>Regenerering genom katalytisk krackning</v>
      </c>
      <c r="E368" s="364"/>
      <c r="F368" s="391" t="str">
        <f t="shared" si="9"/>
        <v>Massbalans</v>
      </c>
      <c r="G368" s="362" t="str">
        <f>EUconst_NA</f>
        <v>ej tillämpligt</v>
      </c>
      <c r="H368" s="392"/>
      <c r="I368" s="392"/>
      <c r="J368" s="396"/>
      <c r="K368" s="396"/>
      <c r="L368" s="392"/>
      <c r="M368" s="393"/>
      <c r="N368" s="362" t="str">
        <f t="shared" si="15"/>
        <v>ej tillämpligt</v>
      </c>
      <c r="O368" s="394" t="str">
        <f t="shared" si="11"/>
        <v>Raffinaderier: Regenerering genom katalytisk krackning</v>
      </c>
      <c r="P368" s="364"/>
      <c r="Q368" s="395" t="str">
        <f t="shared" si="12"/>
        <v>EF_Raffinaderier: Regenerering genom katalytisk krackning</v>
      </c>
      <c r="U368" s="346"/>
      <c r="X368" s="314" t="b">
        <f t="shared" si="13"/>
        <v>1</v>
      </c>
      <c r="Z368" s="315" t="str">
        <f>EUconst_NA</f>
        <v>ej tillämpligt</v>
      </c>
      <c r="AA368" s="379"/>
      <c r="AB368" s="379"/>
      <c r="AC368" s="96"/>
      <c r="AD368" s="96"/>
      <c r="AE368" s="379"/>
      <c r="AF368" s="326"/>
      <c r="AG368" s="315"/>
    </row>
    <row r="369" spans="1:40" ht="12.75" customHeight="1" x14ac:dyDescent="0.2">
      <c r="A369" s="314">
        <f t="shared" si="10"/>
        <v>10</v>
      </c>
      <c r="B369" s="390" t="str">
        <f t="shared" si="10"/>
        <v xml:space="preserve">Raffinering av mineralolja </v>
      </c>
      <c r="C369" s="364" t="str">
        <f t="shared" si="10"/>
        <v>Raffinaderier</v>
      </c>
      <c r="D369" s="364" t="str">
        <f t="shared" si="10"/>
        <v>Vätgasproduktion</v>
      </c>
      <c r="E369" s="364"/>
      <c r="F369" s="391" t="str">
        <f t="shared" si="9"/>
        <v>Processutsläpp</v>
      </c>
      <c r="G369" s="362">
        <v>1</v>
      </c>
      <c r="H369" s="392" t="str">
        <f>Translations!$B$395</f>
        <v>2,9 tCO2/t</v>
      </c>
      <c r="I369" s="392" t="str">
        <f>Translations!$B$109</f>
        <v>Laboratorieanalyser</v>
      </c>
      <c r="J369" s="396"/>
      <c r="K369" s="396"/>
      <c r="L369" s="392"/>
      <c r="M369" s="393"/>
      <c r="N369" s="362">
        <f t="shared" si="15"/>
        <v>2</v>
      </c>
      <c r="O369" s="394" t="str">
        <f t="shared" si="11"/>
        <v>Raffinaderier: Vätgasproduktion</v>
      </c>
      <c r="P369" s="364"/>
      <c r="Q369" s="395" t="str">
        <f t="shared" si="12"/>
        <v>EF_Raffinaderier: Vätgasproduktion</v>
      </c>
      <c r="U369" s="346"/>
      <c r="X369" s="314" t="b">
        <f t="shared" si="13"/>
        <v>0</v>
      </c>
      <c r="Z369" s="315">
        <v>1</v>
      </c>
      <c r="AA369" s="379"/>
      <c r="AB369" s="379"/>
      <c r="AC369" s="96"/>
      <c r="AD369" s="96"/>
      <c r="AE369" s="379"/>
      <c r="AF369" s="326"/>
      <c r="AG369" s="315"/>
      <c r="AJ369" s="314">
        <v>1</v>
      </c>
      <c r="AK369" s="314">
        <v>2</v>
      </c>
    </row>
    <row r="370" spans="1:40" ht="12.75" customHeight="1" x14ac:dyDescent="0.2">
      <c r="A370" s="314">
        <f t="shared" si="10"/>
        <v>11</v>
      </c>
      <c r="B370" s="390" t="str">
        <f t="shared" si="10"/>
        <v>Produktion av koks</v>
      </c>
      <c r="C370" s="364" t="str">
        <f t="shared" si="10"/>
        <v>Koks</v>
      </c>
      <c r="D370" s="364" t="str">
        <f t="shared" si="10"/>
        <v>Bränsle som insatsmaterial i processen</v>
      </c>
      <c r="E370" s="364"/>
      <c r="F370" s="391" t="str">
        <f t="shared" si="9"/>
        <v>Förbränning</v>
      </c>
      <c r="G370" s="362" t="s">
        <v>277</v>
      </c>
      <c r="H370" s="392" t="str">
        <f>H$360</f>
        <v>Typ I</v>
      </c>
      <c r="I370" s="392"/>
      <c r="J370" s="392" t="str">
        <f>J$360</f>
        <v>Typ II</v>
      </c>
      <c r="K370" s="392" t="str">
        <f>K$360</f>
        <v>Närmevärden</v>
      </c>
      <c r="L370" s="392" t="str">
        <f>L$360</f>
        <v>Laboratorieanalyser</v>
      </c>
      <c r="M370" s="393"/>
      <c r="N370" s="362">
        <f t="shared" si="15"/>
        <v>3</v>
      </c>
      <c r="O370" s="394" t="str">
        <f t="shared" si="11"/>
        <v>Koks: Bränsle som insatsmaterial i processen</v>
      </c>
      <c r="P370" s="364"/>
      <c r="Q370" s="395" t="str">
        <f t="shared" si="12"/>
        <v>EF_Koks: Bränsle som insatsmaterial i processen</v>
      </c>
      <c r="U370" s="346"/>
      <c r="X370" s="314" t="b">
        <f t="shared" si="13"/>
        <v>0</v>
      </c>
      <c r="Z370" s="315" t="s">
        <v>277</v>
      </c>
      <c r="AA370" s="379"/>
      <c r="AB370" s="379"/>
      <c r="AC370" s="379"/>
      <c r="AD370" s="379"/>
      <c r="AE370" s="379"/>
      <c r="AF370" s="326"/>
      <c r="AG370" s="315"/>
      <c r="AJ370" s="314">
        <f>AJ$360</f>
        <v>1</v>
      </c>
      <c r="AL370" s="314">
        <f>AL$360</f>
        <v>1</v>
      </c>
      <c r="AM370" s="314" t="str">
        <f>AM$360</f>
        <v>Närmevärden</v>
      </c>
      <c r="AN370" s="314">
        <f>AN$360</f>
        <v>2</v>
      </c>
    </row>
    <row r="371" spans="1:40" ht="12.75" customHeight="1" x14ac:dyDescent="0.2">
      <c r="A371" s="314">
        <f t="shared" si="10"/>
        <v>12</v>
      </c>
      <c r="B371" s="390" t="str">
        <f t="shared" si="10"/>
        <v>Produktion av koks</v>
      </c>
      <c r="C371" s="364" t="str">
        <f t="shared" si="10"/>
        <v>Koks</v>
      </c>
      <c r="D371" s="364" t="str">
        <f t="shared" si="10"/>
        <v>Karbonat som insatsmaterial (metod A)</v>
      </c>
      <c r="E371" s="364"/>
      <c r="F371" s="391" t="str">
        <f t="shared" si="9"/>
        <v>Processutsläpp</v>
      </c>
      <c r="G371" s="362">
        <v>1</v>
      </c>
      <c r="H371" s="392" t="str">
        <f>H$403</f>
        <v>Lab och stökio</v>
      </c>
      <c r="I371" s="392"/>
      <c r="J371" s="396"/>
      <c r="K371" s="396"/>
      <c r="L371" s="392"/>
      <c r="M371" s="393"/>
      <c r="N371" s="362">
        <f t="shared" si="15"/>
        <v>1</v>
      </c>
      <c r="O371" s="394" t="str">
        <f t="shared" si="11"/>
        <v>Koks: Karbonat som insatsmaterial (metod A)</v>
      </c>
      <c r="P371" s="364"/>
      <c r="Q371" s="395" t="str">
        <f t="shared" si="12"/>
        <v>EF_Koks: Karbonat som insatsmaterial (metod A)</v>
      </c>
      <c r="U371" s="346"/>
      <c r="X371" s="314" t="b">
        <f t="shared" si="13"/>
        <v>0</v>
      </c>
      <c r="Z371" s="315">
        <v>1</v>
      </c>
      <c r="AA371" s="379"/>
      <c r="AB371" s="379"/>
      <c r="AC371" s="96"/>
      <c r="AD371" s="96"/>
      <c r="AE371" s="379"/>
      <c r="AF371" s="326"/>
      <c r="AG371" s="315"/>
      <c r="AJ371" s="314">
        <f>AJ$403</f>
        <v>2</v>
      </c>
    </row>
    <row r="372" spans="1:40" ht="12.75" customHeight="1" x14ac:dyDescent="0.2">
      <c r="A372" s="314">
        <f t="shared" si="10"/>
        <v>13</v>
      </c>
      <c r="B372" s="390" t="str">
        <f t="shared" si="10"/>
        <v>Produktion av koks</v>
      </c>
      <c r="C372" s="364" t="str">
        <f t="shared" si="10"/>
        <v>Koks</v>
      </c>
      <c r="D372" s="364" t="str">
        <f t="shared" si="10"/>
        <v>Oxid som producerat material (metod B)</v>
      </c>
      <c r="E372" s="364"/>
      <c r="F372" s="391" t="str">
        <f t="shared" si="9"/>
        <v>Processutsläpp</v>
      </c>
      <c r="G372" s="362">
        <v>1</v>
      </c>
      <c r="H372" s="392" t="str">
        <f>H404</f>
        <v>Typ I</v>
      </c>
      <c r="I372" s="392" t="str">
        <f>I404</f>
        <v>Typ II</v>
      </c>
      <c r="J372" s="396"/>
      <c r="K372" s="396"/>
      <c r="L372" s="392" t="str">
        <f>L$360</f>
        <v>Laboratorieanalyser</v>
      </c>
      <c r="M372" s="393"/>
      <c r="N372" s="362">
        <f t="shared" si="15"/>
        <v>3</v>
      </c>
      <c r="O372" s="394" t="str">
        <f t="shared" si="11"/>
        <v>Koks: Oxid som producerat material (metod B)</v>
      </c>
      <c r="P372" s="364"/>
      <c r="Q372" s="395" t="str">
        <f t="shared" si="12"/>
        <v>EF_Koks: Oxid som producerat material (metod B)</v>
      </c>
      <c r="U372" s="346"/>
      <c r="X372" s="314" t="b">
        <f t="shared" si="13"/>
        <v>0</v>
      </c>
      <c r="Z372" s="315">
        <v>1</v>
      </c>
      <c r="AA372" s="379"/>
      <c r="AB372" s="379"/>
      <c r="AC372" s="96"/>
      <c r="AD372" s="96"/>
      <c r="AE372" s="379"/>
      <c r="AF372" s="326"/>
      <c r="AG372" s="315"/>
      <c r="AJ372" s="314">
        <f>AJ404</f>
        <v>1</v>
      </c>
      <c r="AK372" s="314">
        <f>AK404</f>
        <v>2</v>
      </c>
      <c r="AN372" s="314">
        <v>2</v>
      </c>
    </row>
    <row r="373" spans="1:40" ht="12.75" customHeight="1" x14ac:dyDescent="0.2">
      <c r="A373" s="314">
        <f t="shared" si="10"/>
        <v>14</v>
      </c>
      <c r="B373" s="390" t="str">
        <f t="shared" si="10"/>
        <v>Produktion av koks</v>
      </c>
      <c r="C373" s="364" t="str">
        <f t="shared" si="10"/>
        <v>Koks</v>
      </c>
      <c r="D373" s="364" t="str">
        <f t="shared" si="10"/>
        <v>Massbalans</v>
      </c>
      <c r="E373" s="364"/>
      <c r="F373" s="391" t="str">
        <f t="shared" si="9"/>
        <v>Massbalans</v>
      </c>
      <c r="G373" s="362" t="str">
        <f>EUconst_NA</f>
        <v>ej tillämpligt</v>
      </c>
      <c r="H373" s="392"/>
      <c r="I373" s="392"/>
      <c r="J373" s="396"/>
      <c r="K373" s="396"/>
      <c r="L373" s="392"/>
      <c r="M373" s="393"/>
      <c r="N373" s="362" t="str">
        <f t="shared" si="15"/>
        <v>ej tillämpligt</v>
      </c>
      <c r="O373" s="394" t="str">
        <f t="shared" si="11"/>
        <v>Koks: Massbalans</v>
      </c>
      <c r="P373" s="364"/>
      <c r="Q373" s="395" t="str">
        <f t="shared" si="12"/>
        <v>EF_Koks: Massbalans</v>
      </c>
      <c r="U373" s="346"/>
      <c r="X373" s="314" t="b">
        <f t="shared" si="13"/>
        <v>1</v>
      </c>
      <c r="Z373" s="315" t="str">
        <f>EUconst_NA</f>
        <v>ej tillämpligt</v>
      </c>
      <c r="AA373" s="379"/>
      <c r="AB373" s="379"/>
      <c r="AC373" s="96"/>
      <c r="AD373" s="96"/>
      <c r="AE373" s="379"/>
      <c r="AF373" s="326"/>
      <c r="AG373" s="315"/>
    </row>
    <row r="374" spans="1:40" ht="12.75" customHeight="1" x14ac:dyDescent="0.2">
      <c r="A374" s="314">
        <f t="shared" si="10"/>
        <v>15</v>
      </c>
      <c r="B374" s="390" t="str">
        <f t="shared" si="10"/>
        <v>Rostning och sintring av metallhaltig malm</v>
      </c>
      <c r="C374" s="364" t="str">
        <f t="shared" si="10"/>
        <v>Metallhaltig malm</v>
      </c>
      <c r="D374" s="364" t="str">
        <f t="shared" si="10"/>
        <v>Karbonat som insatsmaterial</v>
      </c>
      <c r="E374" s="364"/>
      <c r="F374" s="391" t="str">
        <f t="shared" si="9"/>
        <v>Processutsläpp</v>
      </c>
      <c r="G374" s="362">
        <v>1</v>
      </c>
      <c r="H374" s="392" t="str">
        <f>H$403</f>
        <v>Lab och stökio</v>
      </c>
      <c r="I374" s="392"/>
      <c r="J374" s="396"/>
      <c r="K374" s="396"/>
      <c r="L374" s="392"/>
      <c r="M374" s="393"/>
      <c r="N374" s="362">
        <f t="shared" si="15"/>
        <v>1</v>
      </c>
      <c r="O374" s="394" t="str">
        <f t="shared" si="11"/>
        <v>Metallhaltig malm: Karbonat som insatsmaterial</v>
      </c>
      <c r="P374" s="364"/>
      <c r="Q374" s="395" t="str">
        <f t="shared" si="12"/>
        <v>EF_Metallhaltig malm: Karbonat som insatsmaterial</v>
      </c>
      <c r="U374" s="346"/>
      <c r="X374" s="314" t="b">
        <f t="shared" si="13"/>
        <v>0</v>
      </c>
      <c r="Z374" s="315">
        <v>1</v>
      </c>
      <c r="AA374" s="379"/>
      <c r="AB374" s="379"/>
      <c r="AC374" s="96"/>
      <c r="AD374" s="96"/>
      <c r="AE374" s="379"/>
      <c r="AF374" s="326"/>
      <c r="AG374" s="315"/>
      <c r="AJ374" s="314">
        <f>AJ$403</f>
        <v>2</v>
      </c>
    </row>
    <row r="375" spans="1:40" ht="12.75" customHeight="1" x14ac:dyDescent="0.2">
      <c r="A375" s="314">
        <f t="shared" si="10"/>
        <v>16</v>
      </c>
      <c r="B375" s="390" t="str">
        <f t="shared" si="10"/>
        <v>Rostning och sintring av metallhaltig malm</v>
      </c>
      <c r="C375" s="364" t="str">
        <f t="shared" si="10"/>
        <v>Metallhaltig malm</v>
      </c>
      <c r="D375" s="364" t="str">
        <f t="shared" si="10"/>
        <v>Massbalans</v>
      </c>
      <c r="E375" s="364"/>
      <c r="F375" s="391" t="str">
        <f t="shared" si="9"/>
        <v>Massbalans</v>
      </c>
      <c r="G375" s="362" t="str">
        <f>EUconst_NA</f>
        <v>ej tillämpligt</v>
      </c>
      <c r="H375" s="392"/>
      <c r="I375" s="392" t="str">
        <f>Translations!$B$396</f>
        <v xml:space="preserve">
</v>
      </c>
      <c r="J375" s="396"/>
      <c r="K375" s="396"/>
      <c r="L375" s="392"/>
      <c r="M375" s="393"/>
      <c r="N375" s="362" t="str">
        <f t="shared" si="15"/>
        <v>ej tillämpligt</v>
      </c>
      <c r="O375" s="394" t="str">
        <f t="shared" si="11"/>
        <v>Metallhaltig malm: Massbalans</v>
      </c>
      <c r="P375" s="364"/>
      <c r="Q375" s="395" t="str">
        <f t="shared" si="12"/>
        <v>EF_Metallhaltig malm: Massbalans</v>
      </c>
      <c r="U375" s="346"/>
      <c r="X375" s="314" t="b">
        <f t="shared" si="13"/>
        <v>1</v>
      </c>
      <c r="Z375" s="315" t="str">
        <f>EUconst_NA</f>
        <v>ej tillämpligt</v>
      </c>
      <c r="AA375" s="379"/>
      <c r="AB375" s="379"/>
      <c r="AC375" s="96"/>
      <c r="AD375" s="96"/>
      <c r="AE375" s="379"/>
      <c r="AF375" s="326"/>
      <c r="AG375" s="315"/>
      <c r="AK375" s="314" t="str">
        <f>Translations!$B$396</f>
        <v xml:space="preserve">
</v>
      </c>
    </row>
    <row r="376" spans="1:40" ht="12.75" customHeight="1" x14ac:dyDescent="0.2">
      <c r="A376" s="314">
        <f t="shared" si="10"/>
        <v>17</v>
      </c>
      <c r="B376" s="390" t="str">
        <f t="shared" si="10"/>
        <v>Produktion av järn och stål</v>
      </c>
      <c r="C376" s="364" t="str">
        <f t="shared" si="10"/>
        <v>Järn och stål</v>
      </c>
      <c r="D376" s="364" t="str">
        <f t="shared" si="10"/>
        <v>Bränsle som insatsmaterial i processen</v>
      </c>
      <c r="E376" s="364"/>
      <c r="F376" s="391" t="str">
        <f t="shared" si="9"/>
        <v>Förbränning</v>
      </c>
      <c r="G376" s="362">
        <v>2</v>
      </c>
      <c r="H376" s="392" t="str">
        <f>H$360</f>
        <v>Typ I</v>
      </c>
      <c r="I376" s="392"/>
      <c r="J376" s="392" t="str">
        <f>J$360</f>
        <v>Typ II</v>
      </c>
      <c r="K376" s="392" t="str">
        <f>K$360</f>
        <v>Närmevärden</v>
      </c>
      <c r="L376" s="392" t="str">
        <f>L$360</f>
        <v>Laboratorieanalyser</v>
      </c>
      <c r="M376" s="393"/>
      <c r="N376" s="362">
        <f t="shared" si="15"/>
        <v>3</v>
      </c>
      <c r="O376" s="394" t="str">
        <f t="shared" si="11"/>
        <v>Järn och stål: Bränsle som insatsmaterial i processen</v>
      </c>
      <c r="P376" s="364"/>
      <c r="Q376" s="395" t="str">
        <f t="shared" si="12"/>
        <v>EF_Järn och stål: Bränsle som insatsmaterial i processen</v>
      </c>
      <c r="U376" s="346"/>
      <c r="X376" s="314" t="b">
        <f t="shared" si="13"/>
        <v>0</v>
      </c>
      <c r="Z376" s="315">
        <v>2</v>
      </c>
      <c r="AA376" s="379"/>
      <c r="AB376" s="379"/>
      <c r="AC376" s="379"/>
      <c r="AD376" s="379"/>
      <c r="AE376" s="379"/>
      <c r="AF376" s="326"/>
      <c r="AG376" s="315"/>
      <c r="AJ376" s="314">
        <f>AJ$360</f>
        <v>1</v>
      </c>
      <c r="AL376" s="314">
        <f>AL$360</f>
        <v>1</v>
      </c>
      <c r="AM376" s="314" t="str">
        <f>AM$360</f>
        <v>Närmevärden</v>
      </c>
      <c r="AN376" s="314">
        <f>AN$360</f>
        <v>2</v>
      </c>
    </row>
    <row r="377" spans="1:40" ht="12.75" customHeight="1" x14ac:dyDescent="0.2">
      <c r="A377" s="314">
        <f t="shared" si="10"/>
        <v>18</v>
      </c>
      <c r="B377" s="390" t="str">
        <f t="shared" si="10"/>
        <v>Produktion av järn och stål</v>
      </c>
      <c r="C377" s="364" t="str">
        <f t="shared" si="10"/>
        <v>Järn och stål</v>
      </c>
      <c r="D377" s="364" t="str">
        <f t="shared" si="10"/>
        <v>Karbonat som insatsmaterial</v>
      </c>
      <c r="E377" s="364"/>
      <c r="F377" s="391" t="str">
        <f t="shared" si="9"/>
        <v>Processutsläpp</v>
      </c>
      <c r="G377" s="362">
        <v>1</v>
      </c>
      <c r="H377" s="392" t="str">
        <f>H$403</f>
        <v>Lab och stökio</v>
      </c>
      <c r="I377" s="392"/>
      <c r="J377" s="396"/>
      <c r="K377" s="396"/>
      <c r="L377" s="392"/>
      <c r="M377" s="393"/>
      <c r="N377" s="362">
        <f t="shared" si="15"/>
        <v>1</v>
      </c>
      <c r="O377" s="394" t="str">
        <f t="shared" si="11"/>
        <v>Järn och stål: Karbonat som insatsmaterial</v>
      </c>
      <c r="P377" s="364"/>
      <c r="Q377" s="395" t="str">
        <f t="shared" si="12"/>
        <v>EF_Järn och stål: Karbonat som insatsmaterial</v>
      </c>
      <c r="U377" s="346"/>
      <c r="X377" s="314" t="b">
        <f t="shared" si="13"/>
        <v>0</v>
      </c>
      <c r="Z377" s="315">
        <v>1</v>
      </c>
      <c r="AA377" s="379"/>
      <c r="AB377" s="379"/>
      <c r="AC377" s="96"/>
      <c r="AD377" s="96"/>
      <c r="AE377" s="379"/>
      <c r="AF377" s="326"/>
      <c r="AG377" s="315"/>
      <c r="AJ377" s="314">
        <f>AJ$403</f>
        <v>2</v>
      </c>
    </row>
    <row r="378" spans="1:40" ht="12.75" customHeight="1" x14ac:dyDescent="0.2">
      <c r="A378" s="314">
        <f t="shared" si="10"/>
        <v>19</v>
      </c>
      <c r="B378" s="390" t="str">
        <f t="shared" si="10"/>
        <v>Produktion av järn och stål</v>
      </c>
      <c r="C378" s="364" t="str">
        <f t="shared" si="10"/>
        <v>Järn och stål</v>
      </c>
      <c r="D378" s="364" t="str">
        <f t="shared" si="10"/>
        <v>Massbalans</v>
      </c>
      <c r="E378" s="364"/>
      <c r="F378" s="391" t="str">
        <f t="shared" si="9"/>
        <v>Massbalans</v>
      </c>
      <c r="G378" s="362" t="str">
        <f>EUconst_NA</f>
        <v>ej tillämpligt</v>
      </c>
      <c r="H378" s="392"/>
      <c r="I378" s="392"/>
      <c r="J378" s="396"/>
      <c r="K378" s="396"/>
      <c r="L378" s="392"/>
      <c r="M378" s="393"/>
      <c r="N378" s="362" t="str">
        <f t="shared" si="15"/>
        <v>ej tillämpligt</v>
      </c>
      <c r="O378" s="394" t="str">
        <f t="shared" si="11"/>
        <v>Järn och stål: Massbalans</v>
      </c>
      <c r="P378" s="364"/>
      <c r="Q378" s="395" t="str">
        <f t="shared" si="12"/>
        <v>EF_Järn och stål: Massbalans</v>
      </c>
      <c r="U378" s="346"/>
      <c r="X378" s="314" t="b">
        <f t="shared" si="13"/>
        <v>1</v>
      </c>
      <c r="Z378" s="315" t="str">
        <f>EUconst_NA</f>
        <v>ej tillämpligt</v>
      </c>
      <c r="AA378" s="379"/>
      <c r="AB378" s="379"/>
      <c r="AC378" s="96"/>
      <c r="AD378" s="96"/>
      <c r="AE378" s="379"/>
      <c r="AF378" s="326"/>
      <c r="AG378" s="315"/>
    </row>
    <row r="379" spans="1:40" ht="12.75" customHeight="1" x14ac:dyDescent="0.2">
      <c r="A379" s="314">
        <f t="shared" si="10"/>
        <v>20</v>
      </c>
      <c r="B379" s="390" t="str">
        <f t="shared" si="10"/>
        <v>Produktion av cementklinker</v>
      </c>
      <c r="C379" s="364" t="str">
        <f t="shared" si="10"/>
        <v>Cementklinker</v>
      </c>
      <c r="D379" s="364" t="str">
        <f t="shared" si="10"/>
        <v>Baserat på tillförsel till ugnen (metod A)</v>
      </c>
      <c r="E379" s="364"/>
      <c r="F379" s="391" t="str">
        <f t="shared" si="9"/>
        <v>Processutsläpp</v>
      </c>
      <c r="G379" s="362">
        <v>1</v>
      </c>
      <c r="H379" s="397" t="str">
        <f>H$403</f>
        <v>Lab och stökio</v>
      </c>
      <c r="I379" s="392"/>
      <c r="J379" s="396"/>
      <c r="K379" s="396"/>
      <c r="L379" s="392"/>
      <c r="M379" s="393"/>
      <c r="N379" s="362">
        <f t="shared" si="15"/>
        <v>1</v>
      </c>
      <c r="O379" s="394" t="str">
        <f t="shared" si="11"/>
        <v>Cementklinker: Baserat på tillförsel till ugnen (metod A)</v>
      </c>
      <c r="P379" s="364"/>
      <c r="Q379" s="395" t="str">
        <f t="shared" si="12"/>
        <v>EF_Cementklinker: Baserat på tillförsel till ugnen (metod A)</v>
      </c>
      <c r="U379" s="346"/>
      <c r="X379" s="314" t="b">
        <f t="shared" si="13"/>
        <v>0</v>
      </c>
      <c r="Z379" s="315">
        <v>1</v>
      </c>
      <c r="AA379" s="379"/>
      <c r="AB379" s="379"/>
      <c r="AC379" s="96"/>
      <c r="AD379" s="96"/>
      <c r="AE379" s="379"/>
      <c r="AF379" s="326"/>
      <c r="AG379" s="315"/>
      <c r="AJ379" s="369">
        <v>2</v>
      </c>
    </row>
    <row r="380" spans="1:40" ht="12.75" customHeight="1" x14ac:dyDescent="0.2">
      <c r="A380" s="314">
        <f t="shared" ref="A380:D399" si="17">A332</f>
        <v>21</v>
      </c>
      <c r="B380" s="390" t="str">
        <f t="shared" si="17"/>
        <v>Produktion av cementklinker</v>
      </c>
      <c r="C380" s="364" t="str">
        <f t="shared" si="17"/>
        <v>Cementklinker</v>
      </c>
      <c r="D380" s="364" t="str">
        <f t="shared" si="17"/>
        <v>Klinkerproduktion (metod B)</v>
      </c>
      <c r="E380" s="364"/>
      <c r="F380" s="391" t="str">
        <f t="shared" si="9"/>
        <v>Processutsläpp</v>
      </c>
      <c r="G380" s="362">
        <v>1</v>
      </c>
      <c r="H380" s="392" t="str">
        <f>Translations!$B$397</f>
        <v>0,525 t CO2/t klinker.</v>
      </c>
      <c r="I380" s="392" t="str">
        <f>$I$404</f>
        <v>Typ II</v>
      </c>
      <c r="J380" s="398"/>
      <c r="K380" s="396"/>
      <c r="L380" s="392" t="str">
        <f>L$404</f>
        <v>Lab och stökio</v>
      </c>
      <c r="M380" s="393"/>
      <c r="N380" s="362">
        <f t="shared" si="15"/>
        <v>3</v>
      </c>
      <c r="O380" s="394" t="str">
        <f t="shared" si="11"/>
        <v>Cementklinker: Klinkerproduktion (metod B)</v>
      </c>
      <c r="P380" s="364"/>
      <c r="Q380" s="395" t="str">
        <f t="shared" si="12"/>
        <v>EF_Cementklinker: Klinkerproduktion (metod B)</v>
      </c>
      <c r="U380" s="346"/>
      <c r="X380" s="314" t="b">
        <f t="shared" si="13"/>
        <v>0</v>
      </c>
      <c r="Z380" s="315">
        <v>1</v>
      </c>
      <c r="AA380" s="379"/>
      <c r="AB380" s="379"/>
      <c r="AC380" s="96"/>
      <c r="AD380" s="96"/>
      <c r="AE380" s="379"/>
      <c r="AF380" s="326"/>
      <c r="AG380" s="315"/>
      <c r="AJ380" s="314">
        <v>1</v>
      </c>
      <c r="AK380" s="314">
        <f>$AK$404</f>
        <v>2</v>
      </c>
      <c r="AN380" s="314">
        <v>2</v>
      </c>
    </row>
    <row r="381" spans="1:40" ht="12.75" customHeight="1" x14ac:dyDescent="0.2">
      <c r="A381" s="314">
        <f t="shared" si="17"/>
        <v>22</v>
      </c>
      <c r="B381" s="390" t="str">
        <f t="shared" si="17"/>
        <v>Produktion av cementklinker</v>
      </c>
      <c r="C381" s="364" t="str">
        <f t="shared" si="17"/>
        <v>Cementklinker</v>
      </c>
      <c r="D381" s="364" t="str">
        <f t="shared" si="17"/>
        <v>Cementugnsstoft</v>
      </c>
      <c r="E381" s="364"/>
      <c r="F381" s="391" t="str">
        <f t="shared" si="9"/>
        <v>Processutsläpp</v>
      </c>
      <c r="G381" s="362">
        <v>1</v>
      </c>
      <c r="H381" s="392" t="str">
        <f>Translations!$B$398</f>
        <v>0,525 t CO2/t stoft.</v>
      </c>
      <c r="I381" s="392" t="str">
        <f>Translations!$B$109</f>
        <v>Laboratorieanalyser</v>
      </c>
      <c r="J381" s="396"/>
      <c r="K381" s="396"/>
      <c r="L381" s="392"/>
      <c r="M381" s="393"/>
      <c r="N381" s="362">
        <f t="shared" si="15"/>
        <v>2</v>
      </c>
      <c r="O381" s="394" t="str">
        <f t="shared" si="11"/>
        <v>Cementklinker: Cementugnsstoft</v>
      </c>
      <c r="P381" s="364"/>
      <c r="Q381" s="395" t="str">
        <f t="shared" si="12"/>
        <v>EF_Cementklinker: Cementugnsstoft</v>
      </c>
      <c r="U381" s="346"/>
      <c r="X381" s="314" t="b">
        <f t="shared" si="13"/>
        <v>0</v>
      </c>
      <c r="Z381" s="315">
        <v>1</v>
      </c>
      <c r="AA381" s="379"/>
      <c r="AB381" s="378"/>
      <c r="AC381" s="96"/>
      <c r="AD381" s="96"/>
      <c r="AE381" s="379"/>
      <c r="AF381" s="326"/>
      <c r="AG381" s="315"/>
      <c r="AJ381" s="314">
        <v>1</v>
      </c>
      <c r="AK381" s="314">
        <v>2</v>
      </c>
    </row>
    <row r="382" spans="1:40" ht="12.75" customHeight="1" x14ac:dyDescent="0.2">
      <c r="A382" s="314">
        <f t="shared" si="17"/>
        <v>23</v>
      </c>
      <c r="B382" s="390" t="str">
        <f t="shared" si="17"/>
        <v>Produktion av cementklinker</v>
      </c>
      <c r="C382" s="364" t="str">
        <f t="shared" si="17"/>
        <v>Cementklinker</v>
      </c>
      <c r="D382" s="364" t="str">
        <f t="shared" si="17"/>
        <v>Icke-karbonat kol</v>
      </c>
      <c r="E382" s="364"/>
      <c r="F382" s="391" t="str">
        <f t="shared" si="9"/>
        <v>Processutsläpp</v>
      </c>
      <c r="G382" s="362">
        <v>1</v>
      </c>
      <c r="H382" s="392" t="str">
        <f>Translations!$B$399</f>
        <v>Bästa praxis</v>
      </c>
      <c r="I382" s="392" t="str">
        <f>Translations!$B$109</f>
        <v>Laboratorieanalyser</v>
      </c>
      <c r="J382" s="396"/>
      <c r="K382" s="396"/>
      <c r="L382" s="392"/>
      <c r="M382" s="393"/>
      <c r="N382" s="362">
        <f t="shared" si="15"/>
        <v>2</v>
      </c>
      <c r="O382" s="394" t="str">
        <f t="shared" si="11"/>
        <v>Cementklinker: Icke-karbonat kol</v>
      </c>
      <c r="P382" s="364"/>
      <c r="Q382" s="395" t="str">
        <f t="shared" si="12"/>
        <v>EF_Cementklinker: Icke-karbonat kol</v>
      </c>
      <c r="U382" s="346"/>
      <c r="X382" s="314" t="b">
        <f t="shared" si="13"/>
        <v>0</v>
      </c>
      <c r="Z382" s="315">
        <v>1</v>
      </c>
      <c r="AA382" s="379"/>
      <c r="AB382" s="379"/>
      <c r="AC382" s="96"/>
      <c r="AD382" s="96"/>
      <c r="AE382" s="379"/>
      <c r="AF382" s="326"/>
      <c r="AG382" s="315"/>
      <c r="AJ382" s="314" t="str">
        <f>Translations!$B$399</f>
        <v>Bästa praxis</v>
      </c>
      <c r="AK382" s="314">
        <v>2</v>
      </c>
    </row>
    <row r="383" spans="1:40" ht="12.75" customHeight="1" x14ac:dyDescent="0.2">
      <c r="A383" s="314">
        <f t="shared" si="17"/>
        <v>24</v>
      </c>
      <c r="B383" s="390" t="str">
        <f t="shared" si="17"/>
        <v>Produktion av kalk och bränning av dolomit och magnesit</v>
      </c>
      <c r="C383" s="364" t="str">
        <f t="shared" si="17"/>
        <v>Kalk / dolomit / magnesit</v>
      </c>
      <c r="D383" s="364" t="str">
        <f t="shared" si="17"/>
        <v>Karbonater (metod A)</v>
      </c>
      <c r="E383" s="364"/>
      <c r="F383" s="391" t="str">
        <f t="shared" si="9"/>
        <v>Processutsläpp</v>
      </c>
      <c r="G383" s="362">
        <v>1</v>
      </c>
      <c r="H383" s="392" t="str">
        <f>H$403</f>
        <v>Lab och stökio</v>
      </c>
      <c r="I383" s="392"/>
      <c r="J383" s="396"/>
      <c r="K383" s="396"/>
      <c r="L383" s="392"/>
      <c r="M383" s="393"/>
      <c r="N383" s="362">
        <f t="shared" si="15"/>
        <v>1</v>
      </c>
      <c r="O383" s="394" t="str">
        <f t="shared" si="11"/>
        <v>Kalk / dolomit / magnesit: Karbonater (metod A)</v>
      </c>
      <c r="P383" s="364"/>
      <c r="Q383" s="395" t="str">
        <f t="shared" si="12"/>
        <v>EF_Kalk / dolomit / magnesit: Karbonater (metod A)</v>
      </c>
      <c r="X383" s="314" t="b">
        <f t="shared" si="13"/>
        <v>0</v>
      </c>
      <c r="Z383" s="315">
        <v>1</v>
      </c>
      <c r="AA383" s="379"/>
      <c r="AB383" s="379"/>
      <c r="AC383" s="96"/>
      <c r="AD383" s="96"/>
      <c r="AE383" s="379"/>
      <c r="AF383" s="326"/>
      <c r="AG383" s="315"/>
      <c r="AJ383" s="314">
        <f>AJ$403</f>
        <v>2</v>
      </c>
    </row>
    <row r="384" spans="1:40" ht="12.75" customHeight="1" x14ac:dyDescent="0.2">
      <c r="A384" s="314">
        <f t="shared" si="17"/>
        <v>25</v>
      </c>
      <c r="B384" s="390" t="str">
        <f t="shared" si="17"/>
        <v>Produktion av kalk och bränning av dolomit och magnesit</v>
      </c>
      <c r="C384" s="364" t="str">
        <f t="shared" si="17"/>
        <v>Kalk / dolomit / magnesit</v>
      </c>
      <c r="D384" s="364" t="str">
        <f t="shared" si="17"/>
        <v>Alkalisk jordartsmetall (metod B)</v>
      </c>
      <c r="E384" s="364"/>
      <c r="F384" s="391" t="str">
        <f t="shared" si="9"/>
        <v>Processutsläpp</v>
      </c>
      <c r="G384" s="362">
        <v>1</v>
      </c>
      <c r="H384" s="392" t="str">
        <f>H$404</f>
        <v>Typ I</v>
      </c>
      <c r="I384" s="392" t="str">
        <f>I$404</f>
        <v>Typ II</v>
      </c>
      <c r="J384" s="396"/>
      <c r="K384" s="396"/>
      <c r="L384" s="392" t="str">
        <f>L$404</f>
        <v>Lab och stökio</v>
      </c>
      <c r="M384" s="393"/>
      <c r="N384" s="362">
        <f t="shared" si="15"/>
        <v>3</v>
      </c>
      <c r="O384" s="394" t="str">
        <f t="shared" si="11"/>
        <v>Kalk / dolomit / magnesit: Alkalisk jordartsmetall (metod B)</v>
      </c>
      <c r="P384" s="364"/>
      <c r="Q384" s="395" t="str">
        <f t="shared" si="12"/>
        <v>EF_Kalk / dolomit / magnesit: Alkalisk jordartsmetall (metod B)</v>
      </c>
      <c r="X384" s="314" t="b">
        <f t="shared" si="13"/>
        <v>0</v>
      </c>
      <c r="Z384" s="315">
        <v>1</v>
      </c>
      <c r="AA384" s="379"/>
      <c r="AB384" s="379"/>
      <c r="AC384" s="96"/>
      <c r="AD384" s="96"/>
      <c r="AE384" s="379"/>
      <c r="AF384" s="326"/>
      <c r="AG384" s="315"/>
      <c r="AJ384" s="314">
        <f>AJ$404</f>
        <v>1</v>
      </c>
      <c r="AK384" s="314">
        <f>AK$404</f>
        <v>2</v>
      </c>
      <c r="AN384" s="314">
        <v>2</v>
      </c>
    </row>
    <row r="385" spans="1:40" ht="12.75" customHeight="1" x14ac:dyDescent="0.2">
      <c r="A385" s="314">
        <f t="shared" si="17"/>
        <v>26</v>
      </c>
      <c r="B385" s="390" t="str">
        <f t="shared" si="17"/>
        <v>Produktion av kalk och bränning av dolomit och magnesit</v>
      </c>
      <c r="C385" s="364" t="str">
        <f t="shared" si="17"/>
        <v>Kalk / dolomit / magnesit</v>
      </c>
      <c r="D385" s="364" t="str">
        <f t="shared" si="17"/>
        <v>Ugnsstoft (metod B)</v>
      </c>
      <c r="E385" s="362"/>
      <c r="F385" s="391" t="str">
        <f t="shared" si="9"/>
        <v>Processutsläpp</v>
      </c>
      <c r="G385" s="362">
        <v>1</v>
      </c>
      <c r="H385" s="392" t="str">
        <f>H$404</f>
        <v>Typ I</v>
      </c>
      <c r="I385" s="392" t="str">
        <f>I$404</f>
        <v>Typ II</v>
      </c>
      <c r="J385" s="396"/>
      <c r="K385" s="396"/>
      <c r="L385" s="392" t="str">
        <f>L$404</f>
        <v>Lab och stökio</v>
      </c>
      <c r="M385" s="393"/>
      <c r="N385" s="362">
        <f t="shared" si="15"/>
        <v>3</v>
      </c>
      <c r="O385" s="394" t="str">
        <f t="shared" si="11"/>
        <v>Kalk / dolomit / magnesit: Ugnsstoft (metod B)</v>
      </c>
      <c r="P385" s="364"/>
      <c r="Q385" s="395" t="str">
        <f t="shared" si="12"/>
        <v>EF_Kalk / dolomit / magnesit: Ugnsstoft (metod B)</v>
      </c>
      <c r="X385" s="314" t="b">
        <f t="shared" si="13"/>
        <v>0</v>
      </c>
      <c r="Z385" s="315" t="str">
        <f>EUconst_NA</f>
        <v>ej tillämpligt</v>
      </c>
      <c r="AA385" s="379"/>
      <c r="AB385" s="379"/>
      <c r="AC385" s="96"/>
      <c r="AD385" s="96"/>
      <c r="AE385" s="379"/>
      <c r="AF385" s="326"/>
      <c r="AG385" s="315"/>
      <c r="AN385" s="314">
        <v>2</v>
      </c>
    </row>
    <row r="386" spans="1:40" ht="12.75" customHeight="1" x14ac:dyDescent="0.2">
      <c r="A386" s="314">
        <f t="shared" si="17"/>
        <v>27</v>
      </c>
      <c r="B386" s="390" t="str">
        <f t="shared" si="17"/>
        <v>Tillverkning av glas och mineralull</v>
      </c>
      <c r="C386" s="364" t="str">
        <f t="shared" si="17"/>
        <v>Glas och mineralull</v>
      </c>
      <c r="D386" s="364" t="str">
        <f t="shared" si="17"/>
        <v>Karbonater (insatsmaterial)</v>
      </c>
      <c r="E386" s="364"/>
      <c r="F386" s="391" t="str">
        <f t="shared" si="9"/>
        <v>Processutsläpp</v>
      </c>
      <c r="G386" s="362">
        <v>1</v>
      </c>
      <c r="H386" s="392" t="str">
        <f>Translations!$B$393</f>
        <v>Typ I och bästa praxis</v>
      </c>
      <c r="I386" s="392" t="str">
        <f>Translations!$B$109</f>
        <v>Laboratorieanalyser</v>
      </c>
      <c r="J386" s="396"/>
      <c r="K386" s="396"/>
      <c r="L386" s="392"/>
      <c r="M386" s="393"/>
      <c r="N386" s="362">
        <f t="shared" si="15"/>
        <v>2</v>
      </c>
      <c r="O386" s="394" t="str">
        <f t="shared" si="11"/>
        <v>Glas och mineralull: Karbonater (insatsmaterial)</v>
      </c>
      <c r="P386" s="364"/>
      <c r="Q386" s="395" t="str">
        <f t="shared" si="12"/>
        <v>EF_Glas och mineralull: Karbonater (insatsmaterial)</v>
      </c>
      <c r="X386" s="314" t="b">
        <f t="shared" si="13"/>
        <v>0</v>
      </c>
      <c r="Z386" s="315">
        <v>1</v>
      </c>
      <c r="AA386" s="379"/>
      <c r="AB386" s="379"/>
      <c r="AC386" s="96"/>
      <c r="AD386" s="96"/>
      <c r="AE386" s="379"/>
      <c r="AF386" s="326"/>
      <c r="AG386" s="315"/>
      <c r="AJ386" s="314" t="str">
        <f>Translations!$B$393</f>
        <v>Typ I och bästa praxis</v>
      </c>
      <c r="AK386" s="369">
        <v>2</v>
      </c>
    </row>
    <row r="387" spans="1:40" ht="12.75" customHeight="1" x14ac:dyDescent="0.2">
      <c r="A387" s="314">
        <f t="shared" si="17"/>
        <v>28</v>
      </c>
      <c r="B387" s="390" t="str">
        <f t="shared" si="17"/>
        <v>Tillverkning av keramiska produkter</v>
      </c>
      <c r="C387" s="364" t="str">
        <f t="shared" si="17"/>
        <v>Keramik</v>
      </c>
      <c r="D387" s="364" t="str">
        <f t="shared" si="17"/>
        <v>Kol som insatsmaterial (metod A)</v>
      </c>
      <c r="E387" s="364"/>
      <c r="F387" s="391" t="str">
        <f t="shared" si="9"/>
        <v>Processutsläpp</v>
      </c>
      <c r="G387" s="362">
        <v>1</v>
      </c>
      <c r="H387" s="392" t="str">
        <f>Translations!$B$400</f>
        <v>0,08794 tCO2 /t</v>
      </c>
      <c r="I387" s="392" t="str">
        <f>Translations!$B$399</f>
        <v>Bästa praxis</v>
      </c>
      <c r="J387" s="396"/>
      <c r="K387" s="396"/>
      <c r="L387" s="392" t="str">
        <f>L$360</f>
        <v>Laboratorieanalyser</v>
      </c>
      <c r="M387" s="393"/>
      <c r="N387" s="362">
        <f t="shared" si="15"/>
        <v>3</v>
      </c>
      <c r="O387" s="394" t="str">
        <f t="shared" si="11"/>
        <v>Keramik: Kol som insatsmaterial (metod A)</v>
      </c>
      <c r="P387" s="364"/>
      <c r="Q387" s="395" t="str">
        <f t="shared" si="12"/>
        <v>EF_Keramik: Kol som insatsmaterial (metod A)</v>
      </c>
      <c r="X387" s="314" t="b">
        <f t="shared" si="13"/>
        <v>0</v>
      </c>
      <c r="Z387" s="315">
        <v>1</v>
      </c>
      <c r="AA387" s="378"/>
      <c r="AB387" s="378"/>
      <c r="AC387" s="96"/>
      <c r="AD387" s="96"/>
      <c r="AE387" s="379"/>
      <c r="AF387" s="326"/>
      <c r="AG387" s="315"/>
      <c r="AJ387" s="314">
        <v>1</v>
      </c>
      <c r="AK387" s="314" t="str">
        <f>Translations!$B$399</f>
        <v>Bästa praxis</v>
      </c>
      <c r="AN387" s="314">
        <v>2</v>
      </c>
    </row>
    <row r="388" spans="1:40" ht="12.75" customHeight="1" x14ac:dyDescent="0.2">
      <c r="A388" s="314">
        <f t="shared" si="17"/>
        <v>29</v>
      </c>
      <c r="B388" s="390" t="str">
        <f t="shared" si="17"/>
        <v>Tillverkning av keramiska produkter</v>
      </c>
      <c r="C388" s="364" t="str">
        <f t="shared" si="17"/>
        <v>Keramik</v>
      </c>
      <c r="D388" s="364" t="str">
        <f t="shared" si="17"/>
        <v>Alkalioxider (metod B)</v>
      </c>
      <c r="E388" s="364"/>
      <c r="F388" s="391" t="str">
        <f t="shared" si="9"/>
        <v>Processutsläpp</v>
      </c>
      <c r="G388" s="362">
        <v>1</v>
      </c>
      <c r="H388" s="392" t="str">
        <f>Translations!$B$401</f>
        <v>0,09642 tCO2/t</v>
      </c>
      <c r="I388" s="392" t="str">
        <f>Translations!$B$399</f>
        <v>Bästa praxis</v>
      </c>
      <c r="J388" s="396"/>
      <c r="K388" s="396"/>
      <c r="L388" s="392" t="str">
        <f>L$360</f>
        <v>Laboratorieanalyser</v>
      </c>
      <c r="M388" s="393"/>
      <c r="N388" s="362">
        <f t="shared" si="15"/>
        <v>3</v>
      </c>
      <c r="O388" s="394" t="str">
        <f t="shared" si="11"/>
        <v>Keramik: Alkalioxider (metod B)</v>
      </c>
      <c r="P388" s="364"/>
      <c r="Q388" s="395" t="str">
        <f t="shared" si="12"/>
        <v>EF_Keramik: Alkalioxider (metod B)</v>
      </c>
      <c r="X388" s="314" t="b">
        <f t="shared" si="13"/>
        <v>0</v>
      </c>
      <c r="Z388" s="315">
        <v>1</v>
      </c>
      <c r="AA388" s="379"/>
      <c r="AB388" s="379"/>
      <c r="AC388" s="96"/>
      <c r="AD388" s="96"/>
      <c r="AE388" s="379"/>
      <c r="AF388" s="326"/>
      <c r="AG388" s="315"/>
      <c r="AJ388" s="314">
        <v>1</v>
      </c>
      <c r="AK388" s="314" t="str">
        <f>Translations!$B$399</f>
        <v>Bästa praxis</v>
      </c>
      <c r="AN388" s="314">
        <v>2</v>
      </c>
    </row>
    <row r="389" spans="1:40" ht="12.75" customHeight="1" x14ac:dyDescent="0.2">
      <c r="A389" s="314">
        <f t="shared" si="17"/>
        <v>30</v>
      </c>
      <c r="B389" s="390" t="str">
        <f t="shared" si="17"/>
        <v>Tillverkning av keramiska produkter</v>
      </c>
      <c r="C389" s="364" t="str">
        <f t="shared" si="17"/>
        <v>Keramik</v>
      </c>
      <c r="D389" s="364" t="str">
        <f t="shared" si="17"/>
        <v>Tvättning</v>
      </c>
      <c r="E389" s="364"/>
      <c r="F389" s="391" t="str">
        <f t="shared" si="9"/>
        <v>Processutsläpp</v>
      </c>
      <c r="G389" s="362">
        <v>1</v>
      </c>
      <c r="H389" s="392" t="str">
        <f>Translations!$B$402</f>
        <v>Typ I</v>
      </c>
      <c r="I389" s="392"/>
      <c r="J389" s="396"/>
      <c r="K389" s="396"/>
      <c r="L389" s="392"/>
      <c r="M389" s="393"/>
      <c r="N389" s="362">
        <f t="shared" si="15"/>
        <v>1</v>
      </c>
      <c r="O389" s="394" t="str">
        <f t="shared" si="11"/>
        <v>Keramik: Tvättning</v>
      </c>
      <c r="P389" s="364"/>
      <c r="Q389" s="395" t="str">
        <f t="shared" si="12"/>
        <v>EF_Keramik: Tvättning</v>
      </c>
      <c r="X389" s="314" t="b">
        <f t="shared" si="13"/>
        <v>0</v>
      </c>
      <c r="Z389" s="315">
        <v>1</v>
      </c>
      <c r="AA389" s="379"/>
      <c r="AB389" s="379"/>
      <c r="AC389" s="96"/>
      <c r="AD389" s="96"/>
      <c r="AE389" s="379"/>
      <c r="AF389" s="326"/>
      <c r="AG389" s="315"/>
      <c r="AJ389" s="314">
        <v>1</v>
      </c>
    </row>
    <row r="390" spans="1:40" ht="12.75" customHeight="1" x14ac:dyDescent="0.2">
      <c r="A390" s="314">
        <f t="shared" si="17"/>
        <v>31</v>
      </c>
      <c r="B390" s="390" t="str">
        <f t="shared" si="17"/>
        <v>Produktion av pappersmassa och papper</v>
      </c>
      <c r="C390" s="364" t="str">
        <f t="shared" si="17"/>
        <v>Pappersmassa och papper</v>
      </c>
      <c r="D390" s="364" t="str">
        <f t="shared" si="17"/>
        <v>Insatskemikalier</v>
      </c>
      <c r="E390" s="364"/>
      <c r="F390" s="391" t="str">
        <f t="shared" si="9"/>
        <v>Processutsläpp</v>
      </c>
      <c r="G390" s="362">
        <v>1</v>
      </c>
      <c r="H390" s="392" t="str">
        <f>Translations!$B$403</f>
        <v>Typ I standardvärde och bästa praxis</v>
      </c>
      <c r="I390" s="392" t="str">
        <f>Translations!$B$109</f>
        <v>Laboratorieanalyser</v>
      </c>
      <c r="J390" s="396"/>
      <c r="K390" s="396"/>
      <c r="L390" s="392"/>
      <c r="M390" s="393"/>
      <c r="N390" s="362">
        <f t="shared" si="15"/>
        <v>2</v>
      </c>
      <c r="O390" s="394" t="str">
        <f t="shared" si="11"/>
        <v>Pappersmassa och papper: Insatskemikalier</v>
      </c>
      <c r="P390" s="364"/>
      <c r="Q390" s="395" t="str">
        <f t="shared" si="12"/>
        <v>EF_Pappersmassa och papper: Insatskemikalier</v>
      </c>
      <c r="X390" s="314" t="b">
        <f t="shared" si="13"/>
        <v>0</v>
      </c>
      <c r="Z390" s="315">
        <v>1</v>
      </c>
      <c r="AA390" s="379"/>
      <c r="AB390" s="379"/>
      <c r="AC390" s="96"/>
      <c r="AD390" s="96"/>
      <c r="AE390" s="379"/>
      <c r="AF390" s="326"/>
      <c r="AG390" s="315"/>
      <c r="AJ390" s="314" t="str">
        <f>Translations!$B$403</f>
        <v>Typ I standardvärde och bästa praxis</v>
      </c>
      <c r="AK390" s="369">
        <v>2</v>
      </c>
    </row>
    <row r="391" spans="1:40" ht="12.75" customHeight="1" x14ac:dyDescent="0.2">
      <c r="A391" s="314">
        <f t="shared" si="17"/>
        <v>32</v>
      </c>
      <c r="B391" s="390" t="str">
        <f t="shared" si="17"/>
        <v>Produktion av kimrök</v>
      </c>
      <c r="C391" s="364" t="str">
        <f t="shared" si="17"/>
        <v>Kimrök</v>
      </c>
      <c r="D391" s="364" t="str">
        <f t="shared" si="17"/>
        <v>Massbalansmetod</v>
      </c>
      <c r="E391" s="364"/>
      <c r="F391" s="391" t="str">
        <f t="shared" si="9"/>
        <v>Massbalans</v>
      </c>
      <c r="G391" s="362" t="str">
        <f>EUconst_NA</f>
        <v>ej tillämpligt</v>
      </c>
      <c r="H391" s="392"/>
      <c r="I391" s="392"/>
      <c r="J391" s="396"/>
      <c r="K391" s="396"/>
      <c r="L391" s="392"/>
      <c r="M391" s="393"/>
      <c r="N391" s="362" t="str">
        <f t="shared" si="15"/>
        <v>ej tillämpligt</v>
      </c>
      <c r="O391" s="394" t="str">
        <f t="shared" si="11"/>
        <v>Kimrök: Massbalansmetod</v>
      </c>
      <c r="P391" s="364"/>
      <c r="Q391" s="395" t="str">
        <f t="shared" si="12"/>
        <v>EF_Kimrök: Massbalansmetod</v>
      </c>
      <c r="X391" s="314" t="b">
        <f t="shared" si="13"/>
        <v>1</v>
      </c>
      <c r="Z391" s="315" t="str">
        <f>EUconst_NA</f>
        <v>ej tillämpligt</v>
      </c>
      <c r="AA391" s="379"/>
      <c r="AB391" s="379"/>
      <c r="AC391" s="96"/>
      <c r="AD391" s="96"/>
      <c r="AE391" s="379"/>
      <c r="AF391" s="326"/>
      <c r="AG391" s="315"/>
    </row>
    <row r="392" spans="1:40" ht="12.75" customHeight="1" x14ac:dyDescent="0.2">
      <c r="A392" s="314">
        <f t="shared" si="17"/>
        <v>33</v>
      </c>
      <c r="B392" s="390" t="str">
        <f t="shared" si="17"/>
        <v>Produktion av ammoniak</v>
      </c>
      <c r="C392" s="364" t="str">
        <f t="shared" si="17"/>
        <v>Ammoniak</v>
      </c>
      <c r="D392" s="364" t="str">
        <f t="shared" si="17"/>
        <v>Bränsle som insatsmaterial i processen</v>
      </c>
      <c r="E392" s="364"/>
      <c r="F392" s="391" t="str">
        <f t="shared" si="9"/>
        <v>Förbränning</v>
      </c>
      <c r="G392" s="362" t="s">
        <v>277</v>
      </c>
      <c r="H392" s="392" t="str">
        <f>H$360</f>
        <v>Typ I</v>
      </c>
      <c r="I392" s="392"/>
      <c r="J392" s="392" t="str">
        <f t="shared" ref="J392:L393" si="18">J$360</f>
        <v>Typ II</v>
      </c>
      <c r="K392" s="392" t="str">
        <f t="shared" si="18"/>
        <v>Närmevärden</v>
      </c>
      <c r="L392" s="392" t="str">
        <f t="shared" si="18"/>
        <v>Laboratorieanalyser</v>
      </c>
      <c r="M392" s="393"/>
      <c r="N392" s="362">
        <f t="shared" si="15"/>
        <v>3</v>
      </c>
      <c r="O392" s="394" t="str">
        <f t="shared" si="11"/>
        <v>Ammoniak: Bränsle som insatsmaterial i processen</v>
      </c>
      <c r="P392" s="364"/>
      <c r="Q392" s="395" t="str">
        <f t="shared" si="12"/>
        <v>EF_Ammoniak: Bränsle som insatsmaterial i processen</v>
      </c>
      <c r="X392" s="314" t="b">
        <f t="shared" si="13"/>
        <v>0</v>
      </c>
      <c r="Z392" s="315" t="s">
        <v>277</v>
      </c>
      <c r="AA392" s="379"/>
      <c r="AB392" s="379"/>
      <c r="AC392" s="379"/>
      <c r="AD392" s="379"/>
      <c r="AE392" s="379"/>
      <c r="AF392" s="326"/>
      <c r="AG392" s="315"/>
      <c r="AJ392" s="314">
        <f>AJ$360</f>
        <v>1</v>
      </c>
      <c r="AL392" s="314">
        <f t="shared" ref="AL392:AN393" si="19">AL$360</f>
        <v>1</v>
      </c>
      <c r="AM392" s="314" t="str">
        <f t="shared" si="19"/>
        <v>Närmevärden</v>
      </c>
      <c r="AN392" s="314">
        <f t="shared" si="19"/>
        <v>2</v>
      </c>
    </row>
    <row r="393" spans="1:40" ht="12.75" customHeight="1" x14ac:dyDescent="0.2">
      <c r="A393" s="314">
        <f t="shared" si="17"/>
        <v>34</v>
      </c>
      <c r="B393" s="390" t="str">
        <f t="shared" si="17"/>
        <v>Produktion av vätgas och syntetisk gas</v>
      </c>
      <c r="C393" s="364" t="str">
        <f t="shared" si="17"/>
        <v>Vätgas och syntetisk gas</v>
      </c>
      <c r="D393" s="364" t="str">
        <f t="shared" si="17"/>
        <v>Bränsle som insatsmaterial i processen</v>
      </c>
      <c r="E393" s="364"/>
      <c r="F393" s="391" t="str">
        <f t="shared" si="9"/>
        <v>Förbränning</v>
      </c>
      <c r="G393" s="362" t="s">
        <v>277</v>
      </c>
      <c r="H393" s="392" t="str">
        <f>H$360</f>
        <v>Typ I</v>
      </c>
      <c r="I393" s="392"/>
      <c r="J393" s="392" t="str">
        <f t="shared" si="18"/>
        <v>Typ II</v>
      </c>
      <c r="K393" s="392" t="str">
        <f t="shared" si="18"/>
        <v>Närmevärden</v>
      </c>
      <c r="L393" s="392" t="str">
        <f t="shared" si="18"/>
        <v>Laboratorieanalyser</v>
      </c>
      <c r="M393" s="393"/>
      <c r="N393" s="362">
        <f t="shared" si="15"/>
        <v>3</v>
      </c>
      <c r="O393" s="394" t="str">
        <f t="shared" si="11"/>
        <v>Vätgas och syntetisk gas: Bränsle som insatsmaterial i processen</v>
      </c>
      <c r="P393" s="364"/>
      <c r="Q393" s="395" t="str">
        <f t="shared" si="12"/>
        <v>EF_Vätgas och syntetisk gas: Bränsle som insatsmaterial i processen</v>
      </c>
      <c r="X393" s="314" t="b">
        <f t="shared" si="13"/>
        <v>0</v>
      </c>
      <c r="Z393" s="315" t="s">
        <v>277</v>
      </c>
      <c r="AA393" s="379"/>
      <c r="AB393" s="379"/>
      <c r="AC393" s="379"/>
      <c r="AD393" s="379"/>
      <c r="AE393" s="379"/>
      <c r="AF393" s="326"/>
      <c r="AG393" s="315"/>
      <c r="AJ393" s="314">
        <f>AJ$360</f>
        <v>1</v>
      </c>
      <c r="AL393" s="314">
        <f t="shared" si="19"/>
        <v>1</v>
      </c>
      <c r="AM393" s="314" t="str">
        <f t="shared" si="19"/>
        <v>Närmevärden</v>
      </c>
      <c r="AN393" s="314">
        <f t="shared" si="19"/>
        <v>2</v>
      </c>
    </row>
    <row r="394" spans="1:40" ht="12.75" customHeight="1" x14ac:dyDescent="0.2">
      <c r="A394" s="314">
        <f t="shared" si="17"/>
        <v>35</v>
      </c>
      <c r="B394" s="390" t="str">
        <f t="shared" si="17"/>
        <v>Produktion av vätgas och syntetisk gas</v>
      </c>
      <c r="C394" s="364" t="str">
        <f t="shared" si="17"/>
        <v>Vätgas och syntetisk gas</v>
      </c>
      <c r="D394" s="364" t="str">
        <f t="shared" si="17"/>
        <v>Massbalansmetod</v>
      </c>
      <c r="E394" s="364"/>
      <c r="F394" s="391" t="str">
        <f t="shared" si="9"/>
        <v>Massbalans</v>
      </c>
      <c r="G394" s="362" t="str">
        <f>EUconst_NA</f>
        <v>ej tillämpligt</v>
      </c>
      <c r="H394" s="392"/>
      <c r="I394" s="392"/>
      <c r="J394" s="396"/>
      <c r="K394" s="396"/>
      <c r="L394" s="392"/>
      <c r="M394" s="393"/>
      <c r="N394" s="362" t="str">
        <f t="shared" si="15"/>
        <v>ej tillämpligt</v>
      </c>
      <c r="O394" s="394" t="str">
        <f t="shared" si="11"/>
        <v>Vätgas och syntetisk gas: Massbalansmetod</v>
      </c>
      <c r="P394" s="364"/>
      <c r="Q394" s="395" t="str">
        <f t="shared" si="12"/>
        <v>EF_Vätgas och syntetisk gas: Massbalansmetod</v>
      </c>
      <c r="X394" s="314" t="b">
        <f t="shared" si="13"/>
        <v>1</v>
      </c>
      <c r="Z394" s="315" t="str">
        <f>EUconst_NA</f>
        <v>ej tillämpligt</v>
      </c>
      <c r="AA394" s="379"/>
      <c r="AB394" s="379"/>
      <c r="AC394" s="96"/>
      <c r="AD394" s="96"/>
      <c r="AE394" s="379"/>
      <c r="AF394" s="326"/>
      <c r="AG394" s="315"/>
    </row>
    <row r="395" spans="1:40" ht="12.75" customHeight="1" x14ac:dyDescent="0.2">
      <c r="A395" s="314">
        <f t="shared" si="17"/>
        <v>36</v>
      </c>
      <c r="B395" s="390" t="str">
        <f t="shared" si="17"/>
        <v>Produktion av organiska baskemikalier</v>
      </c>
      <c r="C395" s="364" t="str">
        <f t="shared" si="17"/>
        <v>Organiska baskemikalier</v>
      </c>
      <c r="D395" s="364" t="str">
        <f t="shared" si="17"/>
        <v>Massbalansmetod</v>
      </c>
      <c r="E395" s="364"/>
      <c r="F395" s="391" t="str">
        <f t="shared" si="9"/>
        <v>Massbalans</v>
      </c>
      <c r="G395" s="362" t="str">
        <f>EUconst_NA</f>
        <v>ej tillämpligt</v>
      </c>
      <c r="H395" s="392"/>
      <c r="I395" s="392"/>
      <c r="J395" s="396"/>
      <c r="K395" s="396"/>
      <c r="L395" s="392"/>
      <c r="M395" s="393"/>
      <c r="N395" s="362" t="str">
        <f t="shared" si="15"/>
        <v>ej tillämpligt</v>
      </c>
      <c r="O395" s="394" t="str">
        <f t="shared" si="11"/>
        <v>Organiska baskemikalier: Massbalansmetod</v>
      </c>
      <c r="P395" s="364"/>
      <c r="Q395" s="395" t="str">
        <f t="shared" si="12"/>
        <v>EF_Organiska baskemikalier: Massbalansmetod</v>
      </c>
      <c r="X395" s="314" t="b">
        <f t="shared" si="13"/>
        <v>1</v>
      </c>
      <c r="Z395" s="315" t="str">
        <f>EUconst_NA</f>
        <v>ej tillämpligt</v>
      </c>
      <c r="AA395" s="379"/>
      <c r="AB395" s="379"/>
      <c r="AC395" s="96"/>
      <c r="AD395" s="96"/>
      <c r="AE395" s="379"/>
      <c r="AF395" s="326"/>
      <c r="AG395" s="315"/>
    </row>
    <row r="396" spans="1:40" ht="12.75" customHeight="1" x14ac:dyDescent="0.2">
      <c r="A396" s="314">
        <f t="shared" si="17"/>
        <v>37</v>
      </c>
      <c r="B396" s="390" t="str">
        <f t="shared" si="17"/>
        <v>Produktion eller bearbetning av järnmetaller och icke-järnmetaller, inklusive sekundärt aluminium</v>
      </c>
      <c r="C396" s="364" t="str">
        <f t="shared" si="17"/>
        <v>(Icke) järnmetaller, sek. aluminium</v>
      </c>
      <c r="D396" s="364" t="str">
        <f t="shared" si="17"/>
        <v>Processutsläpp</v>
      </c>
      <c r="E396" s="364"/>
      <c r="F396" s="391" t="str">
        <f t="shared" si="9"/>
        <v>Processutsläpp</v>
      </c>
      <c r="G396" s="362">
        <v>1</v>
      </c>
      <c r="H396" s="397" t="str">
        <f>$H$403</f>
        <v>Lab och stökio</v>
      </c>
      <c r="I396" s="392"/>
      <c r="J396" s="396"/>
      <c r="K396" s="396"/>
      <c r="L396" s="392"/>
      <c r="M396" s="393"/>
      <c r="N396" s="362">
        <f t="shared" si="15"/>
        <v>1</v>
      </c>
      <c r="O396" s="394" t="str">
        <f t="shared" si="11"/>
        <v>(Icke) järnmetaller, sek. aluminium: Processutsläpp</v>
      </c>
      <c r="P396" s="364"/>
      <c r="Q396" s="395" t="str">
        <f t="shared" si="12"/>
        <v>EF_(Icke) järnmetaller, sek. aluminium: Processutsläpp</v>
      </c>
      <c r="X396" s="314" t="b">
        <f t="shared" si="13"/>
        <v>0</v>
      </c>
      <c r="Z396" s="315">
        <v>1</v>
      </c>
      <c r="AA396" s="379"/>
      <c r="AB396" s="379"/>
      <c r="AC396" s="96"/>
      <c r="AD396" s="96"/>
      <c r="AE396" s="379"/>
      <c r="AF396" s="326"/>
      <c r="AG396" s="315"/>
      <c r="AJ396" s="314">
        <f>AJ$360</f>
        <v>1</v>
      </c>
    </row>
    <row r="397" spans="1:40" ht="12.75" customHeight="1" x14ac:dyDescent="0.2">
      <c r="A397" s="314">
        <f t="shared" si="17"/>
        <v>38</v>
      </c>
      <c r="B397" s="390" t="str">
        <f t="shared" si="17"/>
        <v>Produktion eller bearbetning av järnmetaller och icke-järnmetaller, inklusive sekundärt aluminium</v>
      </c>
      <c r="C397" s="364" t="str">
        <f t="shared" si="17"/>
        <v>(Icke) järnmetaller, sek. aluminium</v>
      </c>
      <c r="D397" s="364" t="str">
        <f t="shared" si="17"/>
        <v>Massbalansmetod</v>
      </c>
      <c r="E397" s="364"/>
      <c r="F397" s="391" t="str">
        <f t="shared" si="9"/>
        <v>Massbalans</v>
      </c>
      <c r="G397" s="362" t="str">
        <f>EUconst_NA</f>
        <v>ej tillämpligt</v>
      </c>
      <c r="H397" s="392"/>
      <c r="I397" s="392"/>
      <c r="J397" s="396"/>
      <c r="K397" s="396"/>
      <c r="L397" s="392"/>
      <c r="M397" s="393"/>
      <c r="N397" s="362" t="str">
        <f t="shared" si="15"/>
        <v>ej tillämpligt</v>
      </c>
      <c r="O397" s="394" t="str">
        <f t="shared" si="11"/>
        <v>(Icke) järnmetaller, sek. aluminium: Massbalansmetod</v>
      </c>
      <c r="P397" s="364"/>
      <c r="Q397" s="395" t="str">
        <f t="shared" si="12"/>
        <v>EF_(Icke) järnmetaller, sek. aluminium: Massbalansmetod</v>
      </c>
      <c r="X397" s="314" t="b">
        <f t="shared" si="13"/>
        <v>1</v>
      </c>
      <c r="Z397" s="315" t="str">
        <f>EUconst_NA</f>
        <v>ej tillämpligt</v>
      </c>
      <c r="AA397" s="379"/>
      <c r="AB397" s="379"/>
      <c r="AC397" s="96"/>
      <c r="AD397" s="96"/>
      <c r="AE397" s="379"/>
      <c r="AF397" s="326"/>
      <c r="AG397" s="315"/>
    </row>
    <row r="398" spans="1:40" ht="12.75" customHeight="1" x14ac:dyDescent="0.2">
      <c r="A398" s="314">
        <f t="shared" si="17"/>
        <v>39</v>
      </c>
      <c r="B398" s="390" t="str">
        <f t="shared" si="17"/>
        <v>Produktion av natriumkarbonat och natriumbikarbonat</v>
      </c>
      <c r="C398" s="364" t="str">
        <f t="shared" si="17"/>
        <v>Natriumkarbonat / natriumbikarbonat</v>
      </c>
      <c r="D398" s="364" t="str">
        <f t="shared" si="17"/>
        <v>Massbalansmetod</v>
      </c>
      <c r="E398" s="364"/>
      <c r="F398" s="391" t="str">
        <f t="shared" si="9"/>
        <v>Massbalans</v>
      </c>
      <c r="G398" s="362" t="str">
        <f>EUconst_NA</f>
        <v>ej tillämpligt</v>
      </c>
      <c r="H398" s="392"/>
      <c r="I398" s="392"/>
      <c r="J398" s="396"/>
      <c r="K398" s="396"/>
      <c r="L398" s="392"/>
      <c r="M398" s="393"/>
      <c r="N398" s="362" t="str">
        <f t="shared" si="15"/>
        <v>ej tillämpligt</v>
      </c>
      <c r="O398" s="394" t="str">
        <f t="shared" si="11"/>
        <v>Natriumkarbonat / natriumbikarbonat: Massbalansmetod</v>
      </c>
      <c r="P398" s="364"/>
      <c r="Q398" s="395" t="str">
        <f t="shared" si="12"/>
        <v>EF_Natriumkarbonat / natriumbikarbonat: Massbalansmetod</v>
      </c>
      <c r="X398" s="314" t="b">
        <f t="shared" si="13"/>
        <v>1</v>
      </c>
      <c r="Z398" s="315" t="str">
        <f>EUconst_NA</f>
        <v>ej tillämpligt</v>
      </c>
      <c r="AA398" s="379"/>
      <c r="AB398" s="379"/>
      <c r="AC398" s="96"/>
      <c r="AD398" s="96"/>
      <c r="AE398" s="379"/>
      <c r="AF398" s="326"/>
      <c r="AG398" s="315"/>
    </row>
    <row r="399" spans="1:40" ht="12.75" customHeight="1" x14ac:dyDescent="0.2">
      <c r="A399" s="314">
        <f t="shared" si="17"/>
        <v>40</v>
      </c>
      <c r="B399" s="390" t="str">
        <f t="shared" si="17"/>
        <v>Produktion av primärt aluminium</v>
      </c>
      <c r="C399" s="364" t="str">
        <f t="shared" si="17"/>
        <v>Primärt aluminium</v>
      </c>
      <c r="D399" s="364" t="str">
        <f t="shared" si="17"/>
        <v>Massbalansmetod</v>
      </c>
      <c r="E399" s="364"/>
      <c r="F399" s="391" t="str">
        <f t="shared" si="9"/>
        <v>Massbalans</v>
      </c>
      <c r="G399" s="362" t="str">
        <f>EUconst_NA</f>
        <v>ej tillämpligt</v>
      </c>
      <c r="H399" s="392"/>
      <c r="I399" s="392"/>
      <c r="J399" s="396"/>
      <c r="K399" s="396"/>
      <c r="L399" s="392"/>
      <c r="M399" s="393"/>
      <c r="N399" s="362" t="str">
        <f t="shared" si="15"/>
        <v>ej tillämpligt</v>
      </c>
      <c r="O399" s="394" t="str">
        <f t="shared" si="11"/>
        <v>Primärt aluminium: Massbalansmetod</v>
      </c>
      <c r="P399" s="364"/>
      <c r="Q399" s="395" t="str">
        <f t="shared" si="12"/>
        <v>EF_Primärt aluminium: Massbalansmetod</v>
      </c>
      <c r="X399" s="314" t="b">
        <f t="shared" si="13"/>
        <v>1</v>
      </c>
      <c r="Z399" s="315" t="str">
        <f>EUconst_NA</f>
        <v>ej tillämpligt</v>
      </c>
      <c r="AA399" s="379"/>
      <c r="AB399" s="379"/>
      <c r="AC399" s="96"/>
      <c r="AD399" s="96"/>
      <c r="AE399" s="379"/>
      <c r="AF399" s="326"/>
      <c r="AG399" s="315"/>
    </row>
    <row r="400" spans="1:40" ht="12.75" customHeight="1" x14ac:dyDescent="0.2">
      <c r="A400" s="314">
        <f t="shared" ref="A400:D401" si="20">A352</f>
        <v>41</v>
      </c>
      <c r="B400" s="390" t="str">
        <f t="shared" si="20"/>
        <v>Produktion av primärt aluminium</v>
      </c>
      <c r="C400" s="364" t="str">
        <f t="shared" si="20"/>
        <v>Primärt aluminium</v>
      </c>
      <c r="D400" s="364" t="str">
        <f t="shared" si="20"/>
        <v>PFC-utsläpp (regressionsmetoden)</v>
      </c>
      <c r="E400" s="364"/>
      <c r="F400" s="391" t="str">
        <f t="shared" si="9"/>
        <v>PFC-utsläpp</v>
      </c>
      <c r="G400" s="362">
        <v>1</v>
      </c>
      <c r="H400" s="392" t="str">
        <f>H$360</f>
        <v>Typ I</v>
      </c>
      <c r="I400" s="392" t="str">
        <f>Translations!$B$404</f>
        <v>Specifika EF</v>
      </c>
      <c r="J400" s="396"/>
      <c r="K400" s="396"/>
      <c r="L400" s="392"/>
      <c r="M400" s="393"/>
      <c r="N400" s="362">
        <f t="shared" si="15"/>
        <v>2</v>
      </c>
      <c r="O400" s="394" t="str">
        <f t="shared" si="11"/>
        <v>Primärt aluminium: PFC-utsläpp (regressionsmetoden)</v>
      </c>
      <c r="P400" s="364"/>
      <c r="Q400" s="395" t="str">
        <f t="shared" si="12"/>
        <v>EF_Primärt aluminium: PFC-utsläpp (regressionsmetoden)</v>
      </c>
      <c r="X400" s="314" t="b">
        <f t="shared" si="13"/>
        <v>0</v>
      </c>
      <c r="Z400" s="315">
        <v>1</v>
      </c>
      <c r="AA400" s="379"/>
      <c r="AB400" s="379"/>
      <c r="AC400" s="96"/>
      <c r="AD400" s="96"/>
      <c r="AE400" s="379"/>
      <c r="AF400" s="326"/>
      <c r="AG400" s="315"/>
      <c r="AJ400" s="314">
        <v>1</v>
      </c>
      <c r="AK400" s="314">
        <v>2</v>
      </c>
    </row>
    <row r="401" spans="1:40" ht="12.75" customHeight="1" thickBot="1" x14ac:dyDescent="0.25">
      <c r="A401" s="314">
        <f t="shared" si="20"/>
        <v>42</v>
      </c>
      <c r="B401" s="399" t="str">
        <f t="shared" si="20"/>
        <v>Produktion av primärt aluminium</v>
      </c>
      <c r="C401" s="400" t="str">
        <f t="shared" si="20"/>
        <v>Primärt aluminium</v>
      </c>
      <c r="D401" s="400" t="str">
        <f t="shared" si="20"/>
        <v>PFC-utsläpp (överspänningsmetoden)</v>
      </c>
      <c r="E401" s="400"/>
      <c r="F401" s="401" t="str">
        <f t="shared" si="9"/>
        <v>PFC-utsläpp</v>
      </c>
      <c r="G401" s="402">
        <v>1</v>
      </c>
      <c r="H401" s="403" t="str">
        <f>H$360</f>
        <v>Typ I</v>
      </c>
      <c r="I401" s="403" t="str">
        <f>I400</f>
        <v>Specifika EF</v>
      </c>
      <c r="J401" s="404"/>
      <c r="K401" s="404"/>
      <c r="L401" s="403"/>
      <c r="M401" s="405"/>
      <c r="N401" s="402">
        <f t="shared" si="15"/>
        <v>2</v>
      </c>
      <c r="O401" s="406" t="str">
        <f t="shared" si="11"/>
        <v>Primärt aluminium: PFC-utsläpp (överspänningsmetoden)</v>
      </c>
      <c r="P401" s="400"/>
      <c r="Q401" s="407" t="str">
        <f t="shared" si="12"/>
        <v>EF_Primärt aluminium: PFC-utsläpp (överspänningsmetoden)</v>
      </c>
      <c r="X401" s="314" t="b">
        <f t="shared" si="13"/>
        <v>0</v>
      </c>
      <c r="Z401" s="315">
        <v>1</v>
      </c>
      <c r="AA401" s="379"/>
      <c r="AB401" s="379"/>
      <c r="AC401" s="96"/>
      <c r="AD401" s="96"/>
      <c r="AE401" s="379"/>
      <c r="AF401" s="326"/>
      <c r="AG401" s="315"/>
      <c r="AJ401" s="314">
        <v>1</v>
      </c>
      <c r="AK401" s="314">
        <v>2</v>
      </c>
    </row>
    <row r="402" spans="1:40" ht="12.75" customHeight="1" x14ac:dyDescent="0.2">
      <c r="B402" s="96"/>
      <c r="C402" s="96"/>
      <c r="D402" s="96"/>
      <c r="E402" s="96"/>
      <c r="F402" s="408"/>
      <c r="G402" s="315"/>
      <c r="H402" s="378"/>
      <c r="I402" s="378"/>
      <c r="J402" s="409"/>
      <c r="K402" s="409"/>
      <c r="L402" s="378"/>
      <c r="M402" s="410"/>
      <c r="N402" s="315"/>
      <c r="O402" s="377"/>
      <c r="P402" s="96"/>
      <c r="Q402" s="96"/>
      <c r="X402" s="314" t="b">
        <f t="shared" si="13"/>
        <v>0</v>
      </c>
      <c r="Z402" s="315"/>
      <c r="AA402" s="378"/>
      <c r="AB402" s="378"/>
      <c r="AC402" s="96"/>
      <c r="AD402" s="96"/>
      <c r="AE402" s="379"/>
      <c r="AF402" s="326"/>
      <c r="AG402" s="315"/>
    </row>
    <row r="403" spans="1:40" ht="12.75" customHeight="1" x14ac:dyDescent="0.2">
      <c r="B403" s="96" t="s">
        <v>275</v>
      </c>
      <c r="C403" s="96"/>
      <c r="D403" s="96"/>
      <c r="E403" s="96"/>
      <c r="F403" s="96"/>
      <c r="G403" s="96"/>
      <c r="H403" s="378" t="str">
        <f>Translations!$B$405</f>
        <v>Lab och stökio</v>
      </c>
      <c r="I403" s="378"/>
      <c r="J403" s="409"/>
      <c r="K403" s="409"/>
      <c r="L403" s="378"/>
      <c r="M403" s="410"/>
      <c r="N403" s="315"/>
      <c r="O403" s="96"/>
      <c r="P403" s="96"/>
      <c r="Q403" s="96"/>
      <c r="X403" s="314" t="b">
        <f t="shared" si="13"/>
        <v>0</v>
      </c>
      <c r="Z403" s="96"/>
      <c r="AA403" s="378"/>
      <c r="AB403" s="379"/>
      <c r="AC403" s="96"/>
      <c r="AD403" s="96"/>
      <c r="AE403" s="379"/>
      <c r="AF403" s="326"/>
      <c r="AG403" s="315"/>
      <c r="AJ403" s="314">
        <v>2</v>
      </c>
    </row>
    <row r="404" spans="1:40" ht="12.75" customHeight="1" x14ac:dyDescent="0.2">
      <c r="B404" s="96" t="s">
        <v>276</v>
      </c>
      <c r="C404" s="96"/>
      <c r="D404" s="96"/>
      <c r="E404" s="96"/>
      <c r="F404" s="96"/>
      <c r="G404" s="96"/>
      <c r="H404" s="378" t="str">
        <f>Translations!$B$104</f>
        <v>Typ I</v>
      </c>
      <c r="I404" s="378" t="str">
        <f>Translations!$B$110</f>
        <v>Typ II</v>
      </c>
      <c r="J404" s="409"/>
      <c r="K404" s="409"/>
      <c r="L404" s="378" t="str">
        <f>Translations!$B$405</f>
        <v>Lab och stökio</v>
      </c>
      <c r="M404" s="410"/>
      <c r="N404" s="315"/>
      <c r="O404" s="96"/>
      <c r="P404" s="96"/>
      <c r="Q404" s="96"/>
      <c r="X404" s="314" t="b">
        <f t="shared" si="13"/>
        <v>0</v>
      </c>
      <c r="Z404" s="96"/>
      <c r="AA404" s="378"/>
      <c r="AB404" s="378"/>
      <c r="AC404" s="409"/>
      <c r="AD404" s="96"/>
      <c r="AE404" s="379"/>
      <c r="AF404" s="326"/>
      <c r="AG404" s="315"/>
      <c r="AJ404" s="314">
        <v>1</v>
      </c>
      <c r="AK404" s="314">
        <v>2</v>
      </c>
      <c r="AN404" s="314">
        <v>2</v>
      </c>
    </row>
    <row r="405" spans="1:40" ht="12.75" customHeight="1" x14ac:dyDescent="0.2">
      <c r="B405" s="96" t="str">
        <f>Translations!$B$387</f>
        <v>Massbalans</v>
      </c>
      <c r="C405" s="96"/>
      <c r="D405" s="96"/>
      <c r="E405" s="96"/>
      <c r="F405" s="96"/>
      <c r="G405" s="96"/>
      <c r="H405" s="411" t="str">
        <f>EUconst_NA</f>
        <v>ej tillämpligt</v>
      </c>
      <c r="I405" s="411" t="str">
        <f>EUconst_NA</f>
        <v>ej tillämpligt</v>
      </c>
      <c r="J405" s="409"/>
      <c r="K405" s="409"/>
      <c r="L405" s="411" t="str">
        <f>EUconst_NA</f>
        <v>ej tillämpligt</v>
      </c>
      <c r="M405" s="410"/>
      <c r="N405" s="315"/>
      <c r="O405" s="96"/>
      <c r="P405" s="96"/>
      <c r="Q405" s="96"/>
      <c r="X405" s="314" t="b">
        <f t="shared" si="13"/>
        <v>0</v>
      </c>
      <c r="Z405" s="96"/>
      <c r="AA405" s="315"/>
      <c r="AB405" s="315"/>
      <c r="AC405" s="96"/>
      <c r="AD405" s="96"/>
      <c r="AE405" s="315"/>
      <c r="AF405" s="326"/>
      <c r="AG405" s="315"/>
      <c r="AJ405" s="314" t="str">
        <f>EUconst_NA</f>
        <v>ej tillämpligt</v>
      </c>
      <c r="AK405" s="314" t="str">
        <f>EUconst_NA</f>
        <v>ej tillämpligt</v>
      </c>
      <c r="AN405" s="314" t="str">
        <f>EUconst_NA</f>
        <v>ej tillämpligt</v>
      </c>
    </row>
    <row r="406" spans="1:40" ht="12.75" customHeight="1" x14ac:dyDescent="0.2">
      <c r="B406" s="96"/>
      <c r="C406" s="96"/>
      <c r="D406" s="96"/>
      <c r="E406" s="96"/>
      <c r="F406" s="96"/>
      <c r="G406" s="96"/>
      <c r="H406" s="378"/>
      <c r="I406" s="378"/>
      <c r="J406" s="409"/>
      <c r="K406" s="409"/>
      <c r="L406" s="378"/>
      <c r="M406" s="410"/>
      <c r="N406" s="315"/>
      <c r="O406" s="96"/>
      <c r="P406" s="96"/>
      <c r="Q406" s="96"/>
      <c r="X406" s="314" t="b">
        <f t="shared" si="13"/>
        <v>0</v>
      </c>
      <c r="Z406" s="96"/>
      <c r="AA406" s="379"/>
      <c r="AB406" s="379"/>
      <c r="AC406" s="96"/>
      <c r="AD406" s="96"/>
      <c r="AE406" s="379"/>
      <c r="AF406" s="326"/>
      <c r="AG406" s="315"/>
    </row>
    <row r="407" spans="1:40" s="356" customFormat="1" ht="12.75" customHeight="1" thickBot="1" x14ac:dyDescent="0.25">
      <c r="B407" s="380" t="str">
        <f>Translations!$B$406</f>
        <v>NCV</v>
      </c>
      <c r="F407" s="380" t="str">
        <f t="shared" ref="F407:F449" si="21">F359</f>
        <v>Källtyp</v>
      </c>
      <c r="G407" s="359" t="str">
        <f>Translations!$B$289</f>
        <v>Lägsta</v>
      </c>
      <c r="H407" s="412">
        <v>1</v>
      </c>
      <c r="I407" s="412">
        <v>2</v>
      </c>
      <c r="J407" s="412" t="s">
        <v>272</v>
      </c>
      <c r="K407" s="412" t="str">
        <f>Translations!$B$257</f>
        <v>2b</v>
      </c>
      <c r="L407" s="412">
        <v>3</v>
      </c>
      <c r="M407" s="413"/>
      <c r="N407" s="359" t="str">
        <f>Translations!$B$290</f>
        <v>Högsta</v>
      </c>
      <c r="X407" s="320"/>
      <c r="Z407" s="359" t="str">
        <f>Translations!$B$289</f>
        <v>Lägsta</v>
      </c>
      <c r="AA407" s="359"/>
      <c r="AB407" s="359"/>
      <c r="AC407" s="359"/>
      <c r="AD407" s="359"/>
      <c r="AE407" s="359"/>
      <c r="AF407" s="381"/>
      <c r="AG407" s="359"/>
      <c r="AI407" s="380" t="str">
        <f>Translations!$B$389</f>
        <v>Standardvärde?</v>
      </c>
      <c r="AJ407" s="359">
        <v>1</v>
      </c>
      <c r="AK407" s="359">
        <v>2</v>
      </c>
      <c r="AL407" s="359" t="s">
        <v>272</v>
      </c>
      <c r="AM407" s="359" t="str">
        <f>Translations!$B$257</f>
        <v>2b</v>
      </c>
      <c r="AN407" s="359">
        <v>3</v>
      </c>
    </row>
    <row r="408" spans="1:40" ht="12.75" customHeight="1" x14ac:dyDescent="0.2">
      <c r="A408" s="314">
        <f t="shared" ref="A408:D427" si="22">A360</f>
        <v>1</v>
      </c>
      <c r="B408" s="382" t="str">
        <f t="shared" si="22"/>
        <v>Förbränning av bränslen och bränslen som används som insatsmaterial i processen</v>
      </c>
      <c r="C408" s="383" t="str">
        <f t="shared" si="22"/>
        <v>Förbränning</v>
      </c>
      <c r="D408" s="383" t="str">
        <f t="shared" si="22"/>
        <v>Kommersiella standardbränslen</v>
      </c>
      <c r="E408" s="383"/>
      <c r="F408" s="384" t="str">
        <f t="shared" si="21"/>
        <v>Förbränning</v>
      </c>
      <c r="G408" s="385" t="s">
        <v>277</v>
      </c>
      <c r="H408" s="386" t="str">
        <f>Translations!$B$104</f>
        <v>Typ I</v>
      </c>
      <c r="I408" s="386"/>
      <c r="J408" s="386" t="str">
        <f>Translations!$B$110</f>
        <v>Typ II</v>
      </c>
      <c r="K408" s="414" t="str">
        <f>Translations!$B$407</f>
        <v>Inköpsregister</v>
      </c>
      <c r="L408" s="386" t="str">
        <f>Translations!$B$109</f>
        <v>Laboratorieanalyser</v>
      </c>
      <c r="M408" s="387"/>
      <c r="N408" s="385" t="str">
        <f>G408</f>
        <v>2a/2b</v>
      </c>
      <c r="O408" s="388" t="str">
        <f t="shared" ref="O408:O449" si="23">C408 &amp; ": " &amp;D408</f>
        <v>Förbränning: Kommersiella standardbränslen</v>
      </c>
      <c r="P408" s="383"/>
      <c r="Q408" s="389" t="str">
        <f t="shared" ref="Q408:Q449" si="24">EUconst_CNTR_NCV&amp;O408</f>
        <v>NCV_Förbränning: Kommersiella standardbränslen</v>
      </c>
      <c r="X408" s="314" t="b">
        <f t="shared" ref="X408:X454" si="25">IF(G408=EUconst_NA,TRUE,FALSE)</f>
        <v>0</v>
      </c>
      <c r="Z408" s="315" t="s">
        <v>277</v>
      </c>
      <c r="AA408" s="378"/>
      <c r="AB408" s="378"/>
      <c r="AC408" s="378"/>
      <c r="AD408" s="409"/>
      <c r="AE408" s="378"/>
      <c r="AF408" s="326"/>
      <c r="AG408" s="315"/>
      <c r="AJ408" s="314">
        <v>1</v>
      </c>
      <c r="AL408" s="314">
        <v>1</v>
      </c>
      <c r="AM408" s="369">
        <v>1</v>
      </c>
      <c r="AN408" s="314">
        <v>2</v>
      </c>
    </row>
    <row r="409" spans="1:40" ht="12.75" customHeight="1" x14ac:dyDescent="0.2">
      <c r="A409" s="314">
        <f t="shared" si="22"/>
        <v>2</v>
      </c>
      <c r="B409" s="390" t="str">
        <f t="shared" si="22"/>
        <v>Förbränning av bränslen och bränslen som används som insatsmaterial i processen</v>
      </c>
      <c r="C409" s="364" t="str">
        <f t="shared" si="22"/>
        <v>Förbränning</v>
      </c>
      <c r="D409" s="364" t="str">
        <f t="shared" si="22"/>
        <v>Övriga gasformiga &amp; flytande bränslen</v>
      </c>
      <c r="E409" s="364"/>
      <c r="F409" s="391" t="str">
        <f t="shared" si="21"/>
        <v>Förbränning</v>
      </c>
      <c r="G409" s="362" t="s">
        <v>277</v>
      </c>
      <c r="H409" s="392" t="str">
        <f>H$408</f>
        <v>Typ I</v>
      </c>
      <c r="I409" s="392"/>
      <c r="J409" s="392" t="str">
        <f>J$408</f>
        <v>Typ II</v>
      </c>
      <c r="K409" s="397" t="str">
        <f>Translations!$B$407</f>
        <v>Inköpsregister</v>
      </c>
      <c r="L409" s="392" t="str">
        <f>L$408</f>
        <v>Laboratorieanalyser</v>
      </c>
      <c r="M409" s="393"/>
      <c r="N409" s="362">
        <f t="shared" ref="N409:N449" si="26">IF(G409=EUconst_NA,EUconst_NA,IF(ISBLANK(J409),COUNTA(H409:M409),COUNTA(H409,J409,L409)))</f>
        <v>3</v>
      </c>
      <c r="O409" s="394" t="str">
        <f t="shared" si="23"/>
        <v>Förbränning: Övriga gasformiga &amp; flytande bränslen</v>
      </c>
      <c r="P409" s="364"/>
      <c r="Q409" s="395" t="str">
        <f t="shared" si="24"/>
        <v>NCV_Förbränning: Övriga gasformiga &amp; flytande bränslen</v>
      </c>
      <c r="X409" s="314" t="b">
        <f t="shared" si="25"/>
        <v>0</v>
      </c>
      <c r="Z409" s="315" t="s">
        <v>277</v>
      </c>
      <c r="AA409" s="379"/>
      <c r="AB409" s="379"/>
      <c r="AC409" s="379"/>
      <c r="AD409" s="379"/>
      <c r="AE409" s="379"/>
      <c r="AF409" s="326"/>
      <c r="AG409" s="315"/>
      <c r="AJ409" s="314">
        <f>AJ$408</f>
        <v>1</v>
      </c>
      <c r="AL409" s="314">
        <f>AL$408</f>
        <v>1</v>
      </c>
      <c r="AM409" s="369">
        <v>1</v>
      </c>
      <c r="AN409" s="314">
        <f>AN$408</f>
        <v>2</v>
      </c>
    </row>
    <row r="410" spans="1:40" ht="12.75" customHeight="1" x14ac:dyDescent="0.2">
      <c r="A410" s="314">
        <f t="shared" si="22"/>
        <v>3</v>
      </c>
      <c r="B410" s="390" t="str">
        <f t="shared" si="22"/>
        <v>Förbränning av bränslen och bränslen som används som insatsmaterial i processen</v>
      </c>
      <c r="C410" s="364" t="str">
        <f t="shared" si="22"/>
        <v>Förbränning</v>
      </c>
      <c r="D410" s="364" t="str">
        <f t="shared" si="22"/>
        <v>Fasta bränslen</v>
      </c>
      <c r="E410" s="364"/>
      <c r="F410" s="391" t="str">
        <f t="shared" si="21"/>
        <v>Förbränning</v>
      </c>
      <c r="G410" s="362" t="s">
        <v>277</v>
      </c>
      <c r="H410" s="392" t="str">
        <f>H$408</f>
        <v>Typ I</v>
      </c>
      <c r="I410" s="392"/>
      <c r="J410" s="392" t="str">
        <f>J$408</f>
        <v>Typ II</v>
      </c>
      <c r="K410" s="397" t="str">
        <f>Translations!$B$407</f>
        <v>Inköpsregister</v>
      </c>
      <c r="L410" s="392" t="str">
        <f>L$408</f>
        <v>Laboratorieanalyser</v>
      </c>
      <c r="M410" s="393"/>
      <c r="N410" s="362">
        <f t="shared" si="26"/>
        <v>3</v>
      </c>
      <c r="O410" s="394" t="str">
        <f t="shared" si="23"/>
        <v>Förbränning: Fasta bränslen</v>
      </c>
      <c r="P410" s="364"/>
      <c r="Q410" s="395" t="str">
        <f t="shared" si="24"/>
        <v>NCV_Förbränning: Fasta bränslen</v>
      </c>
      <c r="X410" s="314" t="b">
        <f t="shared" si="25"/>
        <v>0</v>
      </c>
      <c r="Z410" s="315" t="s">
        <v>277</v>
      </c>
      <c r="AA410" s="379"/>
      <c r="AB410" s="379"/>
      <c r="AC410" s="379"/>
      <c r="AD410" s="379"/>
      <c r="AE410" s="379"/>
      <c r="AF410" s="326"/>
      <c r="AG410" s="315"/>
      <c r="AJ410" s="314">
        <f>AJ$408</f>
        <v>1</v>
      </c>
      <c r="AL410" s="314">
        <f>AL$408</f>
        <v>1</v>
      </c>
      <c r="AM410" s="369">
        <v>1</v>
      </c>
      <c r="AN410" s="314">
        <f>AN$408</f>
        <v>2</v>
      </c>
    </row>
    <row r="411" spans="1:40" ht="12.75" customHeight="1" x14ac:dyDescent="0.2">
      <c r="A411" s="314">
        <f t="shared" si="22"/>
        <v>4</v>
      </c>
      <c r="B411" s="390" t="str">
        <f t="shared" si="22"/>
        <v>Förbränning av bränslen och bränslen som används som insatsmaterial i processen</v>
      </c>
      <c r="C411" s="364" t="str">
        <f t="shared" si="22"/>
        <v>Förbränning</v>
      </c>
      <c r="D411" s="364" t="str">
        <f t="shared" si="22"/>
        <v>Gasbehandlingsanläggningar</v>
      </c>
      <c r="E411" s="364"/>
      <c r="F411" s="391" t="str">
        <f t="shared" si="21"/>
        <v>Massbalans</v>
      </c>
      <c r="G411" s="362"/>
      <c r="H411" s="392" t="str">
        <f>H$453</f>
        <v>Typ I</v>
      </c>
      <c r="I411" s="392"/>
      <c r="J411" s="392" t="str">
        <f>J$453</f>
        <v>Typ II</v>
      </c>
      <c r="K411" s="397" t="str">
        <f>Translations!$B$407</f>
        <v>Inköpsregister</v>
      </c>
      <c r="L411" s="392" t="str">
        <f>L$453</f>
        <v>Laboratorieanalyser</v>
      </c>
      <c r="M411" s="393"/>
      <c r="N411" s="362">
        <f t="shared" si="26"/>
        <v>3</v>
      </c>
      <c r="O411" s="394" t="str">
        <f t="shared" si="23"/>
        <v>Förbränning: Gasbehandlingsanläggningar</v>
      </c>
      <c r="P411" s="364"/>
      <c r="Q411" s="395" t="str">
        <f t="shared" si="24"/>
        <v>NCV_Förbränning: Gasbehandlingsanläggningar</v>
      </c>
      <c r="X411" s="314" t="b">
        <f t="shared" si="25"/>
        <v>0</v>
      </c>
      <c r="Z411" s="315">
        <v>1</v>
      </c>
      <c r="AA411" s="379"/>
      <c r="AB411" s="379"/>
      <c r="AC411" s="379"/>
      <c r="AD411" s="379"/>
      <c r="AE411" s="379"/>
      <c r="AF411" s="326"/>
      <c r="AG411" s="315"/>
      <c r="AJ411" s="314">
        <f>AJ$453</f>
        <v>1</v>
      </c>
      <c r="AL411" s="314">
        <f>AL$453</f>
        <v>1</v>
      </c>
      <c r="AM411" s="369">
        <v>1</v>
      </c>
      <c r="AN411" s="314">
        <f>AN$453</f>
        <v>2</v>
      </c>
    </row>
    <row r="412" spans="1:40" ht="12.75" customHeight="1" x14ac:dyDescent="0.2">
      <c r="A412" s="314">
        <f t="shared" si="22"/>
        <v>5</v>
      </c>
      <c r="B412" s="390" t="str">
        <f t="shared" si="22"/>
        <v>Förbränning av bränslen och bränslen som används som insatsmaterial i processen</v>
      </c>
      <c r="C412" s="364" t="str">
        <f t="shared" si="22"/>
        <v>Förbränning</v>
      </c>
      <c r="D412" s="364" t="str">
        <f t="shared" si="22"/>
        <v>Fackelbrännare</v>
      </c>
      <c r="E412" s="362"/>
      <c r="F412" s="391" t="str">
        <f t="shared" si="21"/>
        <v>Förbränning</v>
      </c>
      <c r="G412" s="362" t="str">
        <f>""</f>
        <v/>
      </c>
      <c r="H412" s="392" t="str">
        <f>H$408</f>
        <v>Typ I</v>
      </c>
      <c r="I412" s="392"/>
      <c r="J412" s="392" t="str">
        <f>J$408</f>
        <v>Typ II</v>
      </c>
      <c r="K412" s="397" t="str">
        <f>Translations!$B$407</f>
        <v>Inköpsregister</v>
      </c>
      <c r="L412" s="392" t="str">
        <f>L$408</f>
        <v>Laboratorieanalyser</v>
      </c>
      <c r="M412" s="393"/>
      <c r="N412" s="362">
        <f t="shared" si="26"/>
        <v>3</v>
      </c>
      <c r="O412" s="394" t="str">
        <f t="shared" si="23"/>
        <v>Förbränning: Fackelbrännare</v>
      </c>
      <c r="P412" s="364"/>
      <c r="Q412" s="395" t="str">
        <f t="shared" si="24"/>
        <v>NCV_Förbränning: Fackelbrännare</v>
      </c>
      <c r="U412" s="346"/>
      <c r="X412" s="314" t="b">
        <f t="shared" si="25"/>
        <v>0</v>
      </c>
      <c r="Z412" s="315" t="str">
        <f>""</f>
        <v/>
      </c>
      <c r="AA412" s="379"/>
      <c r="AB412" s="379"/>
      <c r="AC412" s="379"/>
      <c r="AD412" s="379"/>
      <c r="AE412" s="379"/>
      <c r="AF412" s="326"/>
      <c r="AG412" s="315"/>
      <c r="AJ412" s="314">
        <f>AJ$408</f>
        <v>1</v>
      </c>
      <c r="AL412" s="314">
        <f>AL$408</f>
        <v>1</v>
      </c>
      <c r="AM412" s="369">
        <v>1</v>
      </c>
      <c r="AN412" s="314">
        <f>AN$408</f>
        <v>2</v>
      </c>
    </row>
    <row r="413" spans="1:40" ht="12.75" customHeight="1" x14ac:dyDescent="0.2">
      <c r="A413" s="314">
        <f t="shared" si="22"/>
        <v>6</v>
      </c>
      <c r="B413" s="390" t="str">
        <f t="shared" si="22"/>
        <v>Förbränning av bränslen och bränslen som används som insatsmaterial i processen</v>
      </c>
      <c r="C413" s="364" t="str">
        <f t="shared" si="22"/>
        <v>Förbränning</v>
      </c>
      <c r="D413" s="364" t="str">
        <f t="shared" si="22"/>
        <v>Tvättning (karbonat)</v>
      </c>
      <c r="E413" s="364"/>
      <c r="F413" s="391" t="str">
        <f t="shared" si="21"/>
        <v>Processutsläpp</v>
      </c>
      <c r="G413" s="362" t="str">
        <f>EUconst_NA</f>
        <v>ej tillämpligt</v>
      </c>
      <c r="H413" s="392"/>
      <c r="I413" s="392"/>
      <c r="J413" s="396"/>
      <c r="K413" s="398"/>
      <c r="L413" s="392"/>
      <c r="M413" s="393"/>
      <c r="N413" s="362" t="str">
        <f t="shared" si="26"/>
        <v>ej tillämpligt</v>
      </c>
      <c r="O413" s="394" t="str">
        <f t="shared" si="23"/>
        <v>Förbränning: Tvättning (karbonat)</v>
      </c>
      <c r="P413" s="364"/>
      <c r="Q413" s="395" t="str">
        <f t="shared" si="24"/>
        <v>NCV_Förbränning: Tvättning (karbonat)</v>
      </c>
      <c r="X413" s="314" t="b">
        <f t="shared" si="25"/>
        <v>1</v>
      </c>
      <c r="Z413" s="315" t="str">
        <f>EUconst_NA</f>
        <v>ej tillämpligt</v>
      </c>
      <c r="AA413" s="379"/>
      <c r="AB413" s="379"/>
      <c r="AC413" s="96"/>
      <c r="AD413" s="96"/>
      <c r="AE413" s="379"/>
      <c r="AF413" s="326"/>
      <c r="AG413" s="315"/>
      <c r="AM413" s="369"/>
    </row>
    <row r="414" spans="1:40" ht="12.75" customHeight="1" x14ac:dyDescent="0.2">
      <c r="A414" s="314">
        <f t="shared" si="22"/>
        <v>7</v>
      </c>
      <c r="B414" s="390" t="str">
        <f t="shared" si="22"/>
        <v>Förbränning av bränslen och bränslen som används som insatsmaterial i processen</v>
      </c>
      <c r="C414" s="364" t="str">
        <f t="shared" si="22"/>
        <v>Förbränning</v>
      </c>
      <c r="D414" s="364" t="str">
        <f t="shared" si="22"/>
        <v>Tvättning (gips)</v>
      </c>
      <c r="E414" s="364"/>
      <c r="F414" s="391" t="str">
        <f t="shared" si="21"/>
        <v>Processutsläpp</v>
      </c>
      <c r="G414" s="362" t="str">
        <f>EUconst_NA</f>
        <v>ej tillämpligt</v>
      </c>
      <c r="H414" s="392"/>
      <c r="I414" s="392"/>
      <c r="J414" s="396"/>
      <c r="K414" s="398"/>
      <c r="L414" s="392"/>
      <c r="M414" s="393"/>
      <c r="N414" s="362" t="str">
        <f t="shared" si="26"/>
        <v>ej tillämpligt</v>
      </c>
      <c r="O414" s="394" t="str">
        <f t="shared" si="23"/>
        <v>Förbränning: Tvättning (gips)</v>
      </c>
      <c r="P414" s="364"/>
      <c r="Q414" s="395" t="str">
        <f t="shared" si="24"/>
        <v>NCV_Förbränning: Tvättning (gips)</v>
      </c>
      <c r="X414" s="314" t="b">
        <f t="shared" si="25"/>
        <v>1</v>
      </c>
      <c r="Z414" s="315" t="str">
        <f>EUconst_NA</f>
        <v>ej tillämpligt</v>
      </c>
      <c r="AA414" s="379"/>
      <c r="AB414" s="379"/>
      <c r="AC414" s="96"/>
      <c r="AD414" s="96"/>
      <c r="AE414" s="379"/>
      <c r="AF414" s="326"/>
      <c r="AG414" s="315"/>
      <c r="AM414" s="369"/>
    </row>
    <row r="415" spans="1:40" ht="12.75" customHeight="1" x14ac:dyDescent="0.2">
      <c r="A415" s="314">
        <f t="shared" si="22"/>
        <v>8</v>
      </c>
      <c r="B415" s="390" t="str">
        <f t="shared" si="22"/>
        <v xml:space="preserve">Raffinering av mineralolja </v>
      </c>
      <c r="C415" s="364" t="str">
        <f t="shared" si="22"/>
        <v>Raffinaderier</v>
      </c>
      <c r="D415" s="364" t="str">
        <f t="shared" si="22"/>
        <v>Massbalans</v>
      </c>
      <c r="E415" s="364"/>
      <c r="F415" s="391" t="str">
        <f t="shared" si="21"/>
        <v>Massbalans</v>
      </c>
      <c r="G415" s="362" t="str">
        <f>""</f>
        <v/>
      </c>
      <c r="H415" s="392" t="str">
        <f>H$453</f>
        <v>Typ I</v>
      </c>
      <c r="I415" s="392"/>
      <c r="J415" s="392" t="str">
        <f>J$453</f>
        <v>Typ II</v>
      </c>
      <c r="K415" s="397" t="str">
        <f>Translations!$B$407</f>
        <v>Inköpsregister</v>
      </c>
      <c r="L415" s="392" t="str">
        <f>L$453</f>
        <v>Laboratorieanalyser</v>
      </c>
      <c r="M415" s="393"/>
      <c r="N415" s="362">
        <f t="shared" si="26"/>
        <v>3</v>
      </c>
      <c r="O415" s="394" t="str">
        <f t="shared" si="23"/>
        <v>Raffinaderier: Massbalans</v>
      </c>
      <c r="P415" s="364"/>
      <c r="Q415" s="395" t="str">
        <f t="shared" si="24"/>
        <v>NCV_Raffinaderier: Massbalans</v>
      </c>
      <c r="X415" s="314" t="b">
        <f t="shared" si="25"/>
        <v>0</v>
      </c>
      <c r="Z415" s="315" t="str">
        <f>""</f>
        <v/>
      </c>
      <c r="AA415" s="379"/>
      <c r="AB415" s="379"/>
      <c r="AC415" s="379"/>
      <c r="AD415" s="379"/>
      <c r="AE415" s="379"/>
      <c r="AF415" s="326"/>
      <c r="AG415" s="315"/>
      <c r="AJ415" s="314">
        <f>AJ$453</f>
        <v>1</v>
      </c>
      <c r="AL415" s="314">
        <f>AL$453</f>
        <v>1</v>
      </c>
      <c r="AM415" s="369">
        <v>1</v>
      </c>
      <c r="AN415" s="314">
        <f>AN$453</f>
        <v>2</v>
      </c>
    </row>
    <row r="416" spans="1:40" ht="12.75" customHeight="1" x14ac:dyDescent="0.2">
      <c r="A416" s="314">
        <f t="shared" si="22"/>
        <v>9</v>
      </c>
      <c r="B416" s="390" t="str">
        <f t="shared" si="22"/>
        <v xml:space="preserve">Raffinering av mineralolja </v>
      </c>
      <c r="C416" s="364" t="str">
        <f t="shared" si="22"/>
        <v>Raffinaderier</v>
      </c>
      <c r="D416" s="364" t="str">
        <f t="shared" si="22"/>
        <v>Regenerering genom katalytisk krackning</v>
      </c>
      <c r="E416" s="364"/>
      <c r="F416" s="391" t="str">
        <f t="shared" si="21"/>
        <v>Massbalans</v>
      </c>
      <c r="G416" s="362" t="str">
        <f>""</f>
        <v/>
      </c>
      <c r="H416" s="392" t="str">
        <f>H$453</f>
        <v>Typ I</v>
      </c>
      <c r="I416" s="392"/>
      <c r="J416" s="392" t="str">
        <f>J$453</f>
        <v>Typ II</v>
      </c>
      <c r="K416" s="397" t="str">
        <f>Translations!$B$407</f>
        <v>Inköpsregister</v>
      </c>
      <c r="L416" s="392" t="str">
        <f>L$453</f>
        <v>Laboratorieanalyser</v>
      </c>
      <c r="M416" s="393"/>
      <c r="N416" s="362">
        <f t="shared" si="26"/>
        <v>3</v>
      </c>
      <c r="O416" s="394" t="str">
        <f t="shared" si="23"/>
        <v>Raffinaderier: Regenerering genom katalytisk krackning</v>
      </c>
      <c r="P416" s="364"/>
      <c r="Q416" s="395" t="str">
        <f t="shared" si="24"/>
        <v>NCV_Raffinaderier: Regenerering genom katalytisk krackning</v>
      </c>
      <c r="X416" s="314" t="b">
        <f t="shared" si="25"/>
        <v>0</v>
      </c>
      <c r="Z416" s="315" t="str">
        <f>""</f>
        <v/>
      </c>
      <c r="AA416" s="379"/>
      <c r="AB416" s="379"/>
      <c r="AC416" s="379"/>
      <c r="AD416" s="379"/>
      <c r="AE416" s="379"/>
      <c r="AF416" s="326"/>
      <c r="AG416" s="315"/>
      <c r="AJ416" s="314">
        <f>AJ$453</f>
        <v>1</v>
      </c>
      <c r="AL416" s="314">
        <f>AL$453</f>
        <v>1</v>
      </c>
      <c r="AM416" s="369">
        <v>1</v>
      </c>
      <c r="AN416" s="314">
        <f>AN$453</f>
        <v>2</v>
      </c>
    </row>
    <row r="417" spans="1:40" ht="12.75" customHeight="1" x14ac:dyDescent="0.2">
      <c r="A417" s="314">
        <f t="shared" si="22"/>
        <v>10</v>
      </c>
      <c r="B417" s="390" t="str">
        <f t="shared" si="22"/>
        <v xml:space="preserve">Raffinering av mineralolja </v>
      </c>
      <c r="C417" s="364" t="str">
        <f t="shared" si="22"/>
        <v>Raffinaderier</v>
      </c>
      <c r="D417" s="364" t="str">
        <f t="shared" si="22"/>
        <v>Vätgasproduktion</v>
      </c>
      <c r="E417" s="364"/>
      <c r="F417" s="391" t="str">
        <f t="shared" si="21"/>
        <v>Processutsläpp</v>
      </c>
      <c r="G417" s="362" t="str">
        <f>EUconst_NA</f>
        <v>ej tillämpligt</v>
      </c>
      <c r="H417" s="392"/>
      <c r="I417" s="392"/>
      <c r="J417" s="396"/>
      <c r="K417" s="398"/>
      <c r="L417" s="392"/>
      <c r="M417" s="393"/>
      <c r="N417" s="362" t="str">
        <f t="shared" si="26"/>
        <v>ej tillämpligt</v>
      </c>
      <c r="O417" s="394" t="str">
        <f t="shared" si="23"/>
        <v>Raffinaderier: Vätgasproduktion</v>
      </c>
      <c r="P417" s="364"/>
      <c r="Q417" s="395" t="str">
        <f t="shared" si="24"/>
        <v>NCV_Raffinaderier: Vätgasproduktion</v>
      </c>
      <c r="X417" s="314" t="b">
        <f t="shared" si="25"/>
        <v>1</v>
      </c>
      <c r="Z417" s="315" t="str">
        <f>EUconst_NA</f>
        <v>ej tillämpligt</v>
      </c>
      <c r="AA417" s="379"/>
      <c r="AB417" s="379"/>
      <c r="AC417" s="96"/>
      <c r="AD417" s="96"/>
      <c r="AE417" s="379"/>
      <c r="AF417" s="326"/>
      <c r="AG417" s="315"/>
      <c r="AM417" s="369"/>
    </row>
    <row r="418" spans="1:40" ht="12.75" customHeight="1" x14ac:dyDescent="0.2">
      <c r="A418" s="314">
        <f t="shared" si="22"/>
        <v>11</v>
      </c>
      <c r="B418" s="390" t="str">
        <f t="shared" si="22"/>
        <v>Produktion av koks</v>
      </c>
      <c r="C418" s="364" t="str">
        <f t="shared" si="22"/>
        <v>Koks</v>
      </c>
      <c r="D418" s="364" t="str">
        <f t="shared" si="22"/>
        <v>Bränsle som insatsmaterial i processen</v>
      </c>
      <c r="E418" s="364"/>
      <c r="F418" s="391" t="str">
        <f t="shared" si="21"/>
        <v>Förbränning</v>
      </c>
      <c r="G418" s="362" t="str">
        <f>G408</f>
        <v>2a/2b</v>
      </c>
      <c r="H418" s="392" t="str">
        <f>H$408</f>
        <v>Typ I</v>
      </c>
      <c r="I418" s="392"/>
      <c r="J418" s="392" t="str">
        <f>J$408</f>
        <v>Typ II</v>
      </c>
      <c r="K418" s="397" t="str">
        <f>Translations!$B$407</f>
        <v>Inköpsregister</v>
      </c>
      <c r="L418" s="392" t="str">
        <f>L$408</f>
        <v>Laboratorieanalyser</v>
      </c>
      <c r="M418" s="393"/>
      <c r="N418" s="362">
        <f t="shared" si="26"/>
        <v>3</v>
      </c>
      <c r="O418" s="394" t="str">
        <f t="shared" si="23"/>
        <v>Koks: Bränsle som insatsmaterial i processen</v>
      </c>
      <c r="P418" s="364"/>
      <c r="Q418" s="395" t="str">
        <f t="shared" si="24"/>
        <v>NCV_Koks: Bränsle som insatsmaterial i processen</v>
      </c>
      <c r="X418" s="314" t="b">
        <f t="shared" si="25"/>
        <v>0</v>
      </c>
      <c r="Z418" s="315" t="str">
        <f>Z408</f>
        <v>2a/2b</v>
      </c>
      <c r="AA418" s="379"/>
      <c r="AB418" s="379"/>
      <c r="AC418" s="379"/>
      <c r="AD418" s="379"/>
      <c r="AE418" s="379"/>
      <c r="AF418" s="326"/>
      <c r="AG418" s="315"/>
      <c r="AJ418" s="314">
        <f>AJ$408</f>
        <v>1</v>
      </c>
      <c r="AL418" s="314">
        <f>AL$408</f>
        <v>1</v>
      </c>
      <c r="AM418" s="369">
        <v>1</v>
      </c>
      <c r="AN418" s="314">
        <f>AN$408</f>
        <v>2</v>
      </c>
    </row>
    <row r="419" spans="1:40" ht="12.75" customHeight="1" x14ac:dyDescent="0.2">
      <c r="A419" s="314">
        <f t="shared" si="22"/>
        <v>12</v>
      </c>
      <c r="B419" s="390" t="str">
        <f t="shared" si="22"/>
        <v>Produktion av koks</v>
      </c>
      <c r="C419" s="364" t="str">
        <f t="shared" si="22"/>
        <v>Koks</v>
      </c>
      <c r="D419" s="364" t="str">
        <f t="shared" si="22"/>
        <v>Karbonat som insatsmaterial (metod A)</v>
      </c>
      <c r="E419" s="364"/>
      <c r="F419" s="391" t="str">
        <f t="shared" si="21"/>
        <v>Processutsläpp</v>
      </c>
      <c r="G419" s="362" t="str">
        <f>EUconst_NA</f>
        <v>ej tillämpligt</v>
      </c>
      <c r="H419" s="392"/>
      <c r="I419" s="392"/>
      <c r="J419" s="396"/>
      <c r="K419" s="398"/>
      <c r="L419" s="392"/>
      <c r="M419" s="393"/>
      <c r="N419" s="362" t="str">
        <f t="shared" si="26"/>
        <v>ej tillämpligt</v>
      </c>
      <c r="O419" s="394" t="str">
        <f t="shared" si="23"/>
        <v>Koks: Karbonat som insatsmaterial (metod A)</v>
      </c>
      <c r="P419" s="364"/>
      <c r="Q419" s="395" t="str">
        <f t="shared" si="24"/>
        <v>NCV_Koks: Karbonat som insatsmaterial (metod A)</v>
      </c>
      <c r="X419" s="314" t="b">
        <f t="shared" si="25"/>
        <v>1</v>
      </c>
      <c r="Z419" s="315" t="str">
        <f>EUconst_NA</f>
        <v>ej tillämpligt</v>
      </c>
      <c r="AA419" s="379"/>
      <c r="AB419" s="379"/>
      <c r="AC419" s="96"/>
      <c r="AD419" s="96"/>
      <c r="AE419" s="379"/>
      <c r="AF419" s="326"/>
      <c r="AG419" s="315"/>
      <c r="AM419" s="369"/>
    </row>
    <row r="420" spans="1:40" ht="12.75" customHeight="1" x14ac:dyDescent="0.2">
      <c r="A420" s="314">
        <f t="shared" si="22"/>
        <v>13</v>
      </c>
      <c r="B420" s="390" t="str">
        <f t="shared" si="22"/>
        <v>Produktion av koks</v>
      </c>
      <c r="C420" s="364" t="str">
        <f t="shared" si="22"/>
        <v>Koks</v>
      </c>
      <c r="D420" s="364" t="str">
        <f t="shared" si="22"/>
        <v>Oxid som producerat material (metod B)</v>
      </c>
      <c r="E420" s="364"/>
      <c r="F420" s="391" t="str">
        <f t="shared" si="21"/>
        <v>Processutsläpp</v>
      </c>
      <c r="G420" s="362" t="str">
        <f>EUconst_NA</f>
        <v>ej tillämpligt</v>
      </c>
      <c r="H420" s="392"/>
      <c r="I420" s="392"/>
      <c r="J420" s="396"/>
      <c r="K420" s="398"/>
      <c r="L420" s="392"/>
      <c r="M420" s="393"/>
      <c r="N420" s="362" t="str">
        <f t="shared" si="26"/>
        <v>ej tillämpligt</v>
      </c>
      <c r="O420" s="394" t="str">
        <f t="shared" si="23"/>
        <v>Koks: Oxid som producerat material (metod B)</v>
      </c>
      <c r="P420" s="364"/>
      <c r="Q420" s="395" t="str">
        <f t="shared" si="24"/>
        <v>NCV_Koks: Oxid som producerat material (metod B)</v>
      </c>
      <c r="X420" s="314" t="b">
        <f t="shared" si="25"/>
        <v>1</v>
      </c>
      <c r="Z420" s="315" t="str">
        <f>EUconst_NA</f>
        <v>ej tillämpligt</v>
      </c>
      <c r="AA420" s="379"/>
      <c r="AB420" s="379"/>
      <c r="AC420" s="96"/>
      <c r="AD420" s="96"/>
      <c r="AE420" s="379"/>
      <c r="AF420" s="326"/>
      <c r="AG420" s="315"/>
      <c r="AM420" s="369"/>
    </row>
    <row r="421" spans="1:40" ht="12.75" customHeight="1" x14ac:dyDescent="0.2">
      <c r="A421" s="314">
        <f t="shared" si="22"/>
        <v>14</v>
      </c>
      <c r="B421" s="390" t="str">
        <f t="shared" si="22"/>
        <v>Produktion av koks</v>
      </c>
      <c r="C421" s="364" t="str">
        <f t="shared" si="22"/>
        <v>Koks</v>
      </c>
      <c r="D421" s="364" t="str">
        <f t="shared" si="22"/>
        <v>Massbalans</v>
      </c>
      <c r="E421" s="364"/>
      <c r="F421" s="391" t="str">
        <f t="shared" si="21"/>
        <v>Massbalans</v>
      </c>
      <c r="G421" s="362" t="str">
        <f>""</f>
        <v/>
      </c>
      <c r="H421" s="392" t="str">
        <f>H$453</f>
        <v>Typ I</v>
      </c>
      <c r="I421" s="392"/>
      <c r="J421" s="392" t="str">
        <f>J$453</f>
        <v>Typ II</v>
      </c>
      <c r="K421" s="397" t="str">
        <f>Translations!$B$407</f>
        <v>Inköpsregister</v>
      </c>
      <c r="L421" s="392" t="str">
        <f>L$453</f>
        <v>Laboratorieanalyser</v>
      </c>
      <c r="M421" s="393"/>
      <c r="N421" s="362">
        <f t="shared" si="26"/>
        <v>3</v>
      </c>
      <c r="O421" s="394" t="str">
        <f t="shared" si="23"/>
        <v>Koks: Massbalans</v>
      </c>
      <c r="P421" s="364"/>
      <c r="Q421" s="395" t="str">
        <f t="shared" si="24"/>
        <v>NCV_Koks: Massbalans</v>
      </c>
      <c r="X421" s="314" t="b">
        <f t="shared" si="25"/>
        <v>0</v>
      </c>
      <c r="Z421" s="315" t="str">
        <f>""</f>
        <v/>
      </c>
      <c r="AA421" s="379"/>
      <c r="AB421" s="379"/>
      <c r="AC421" s="379"/>
      <c r="AD421" s="379"/>
      <c r="AE421" s="379"/>
      <c r="AF421" s="326"/>
      <c r="AG421" s="315"/>
      <c r="AJ421" s="314">
        <f>AJ$453</f>
        <v>1</v>
      </c>
      <c r="AL421" s="314">
        <f>AL$453</f>
        <v>1</v>
      </c>
      <c r="AM421" s="369">
        <v>1</v>
      </c>
      <c r="AN421" s="314">
        <f>AN$453</f>
        <v>2</v>
      </c>
    </row>
    <row r="422" spans="1:40" ht="12.75" customHeight="1" x14ac:dyDescent="0.2">
      <c r="A422" s="314">
        <f t="shared" si="22"/>
        <v>15</v>
      </c>
      <c r="B422" s="390" t="str">
        <f t="shared" si="22"/>
        <v>Rostning och sintring av metallhaltig malm</v>
      </c>
      <c r="C422" s="364" t="str">
        <f t="shared" si="22"/>
        <v>Metallhaltig malm</v>
      </c>
      <c r="D422" s="364" t="str">
        <f t="shared" si="22"/>
        <v>Karbonat som insatsmaterial</v>
      </c>
      <c r="E422" s="364"/>
      <c r="F422" s="391" t="str">
        <f t="shared" si="21"/>
        <v>Processutsläpp</v>
      </c>
      <c r="G422" s="362" t="str">
        <f>EUconst_NA</f>
        <v>ej tillämpligt</v>
      </c>
      <c r="H422" s="392"/>
      <c r="I422" s="392"/>
      <c r="J422" s="396"/>
      <c r="K422" s="398"/>
      <c r="L422" s="392"/>
      <c r="M422" s="393"/>
      <c r="N422" s="362" t="str">
        <f t="shared" si="26"/>
        <v>ej tillämpligt</v>
      </c>
      <c r="O422" s="394" t="str">
        <f t="shared" si="23"/>
        <v>Metallhaltig malm: Karbonat som insatsmaterial</v>
      </c>
      <c r="P422" s="364"/>
      <c r="Q422" s="395" t="str">
        <f t="shared" si="24"/>
        <v>NCV_Metallhaltig malm: Karbonat som insatsmaterial</v>
      </c>
      <c r="X422" s="314" t="b">
        <f t="shared" si="25"/>
        <v>1</v>
      </c>
      <c r="Z422" s="315" t="str">
        <f>EUconst_NA</f>
        <v>ej tillämpligt</v>
      </c>
      <c r="AA422" s="379"/>
      <c r="AB422" s="379"/>
      <c r="AC422" s="96"/>
      <c r="AD422" s="96"/>
      <c r="AE422" s="379"/>
      <c r="AF422" s="326"/>
      <c r="AG422" s="315"/>
      <c r="AM422" s="369"/>
    </row>
    <row r="423" spans="1:40" ht="12.75" customHeight="1" x14ac:dyDescent="0.2">
      <c r="A423" s="314">
        <f t="shared" si="22"/>
        <v>16</v>
      </c>
      <c r="B423" s="390" t="str">
        <f t="shared" si="22"/>
        <v>Rostning och sintring av metallhaltig malm</v>
      </c>
      <c r="C423" s="364" t="str">
        <f t="shared" si="22"/>
        <v>Metallhaltig malm</v>
      </c>
      <c r="D423" s="364" t="str">
        <f t="shared" si="22"/>
        <v>Massbalans</v>
      </c>
      <c r="E423" s="364"/>
      <c r="F423" s="391" t="str">
        <f t="shared" si="21"/>
        <v>Massbalans</v>
      </c>
      <c r="G423" s="362" t="str">
        <f>""</f>
        <v/>
      </c>
      <c r="H423" s="392" t="str">
        <f>H$453</f>
        <v>Typ I</v>
      </c>
      <c r="I423" s="392"/>
      <c r="J423" s="392" t="str">
        <f>J$453</f>
        <v>Typ II</v>
      </c>
      <c r="K423" s="397" t="str">
        <f>Translations!$B$407</f>
        <v>Inköpsregister</v>
      </c>
      <c r="L423" s="392" t="str">
        <f>L$453</f>
        <v>Laboratorieanalyser</v>
      </c>
      <c r="M423" s="393"/>
      <c r="N423" s="362">
        <f t="shared" si="26"/>
        <v>3</v>
      </c>
      <c r="O423" s="394" t="str">
        <f t="shared" si="23"/>
        <v>Metallhaltig malm: Massbalans</v>
      </c>
      <c r="P423" s="364"/>
      <c r="Q423" s="395" t="str">
        <f t="shared" si="24"/>
        <v>NCV_Metallhaltig malm: Massbalans</v>
      </c>
      <c r="X423" s="314" t="b">
        <f t="shared" si="25"/>
        <v>0</v>
      </c>
      <c r="Z423" s="315" t="str">
        <f>EUconst_NA</f>
        <v>ej tillämpligt</v>
      </c>
      <c r="AA423" s="379"/>
      <c r="AB423" s="379"/>
      <c r="AC423" s="96"/>
      <c r="AD423" s="96"/>
      <c r="AE423" s="379"/>
      <c r="AF423" s="326"/>
      <c r="AG423" s="315"/>
      <c r="AJ423" s="314">
        <f>AJ$453</f>
        <v>1</v>
      </c>
      <c r="AL423" s="314">
        <f>AL$408</f>
        <v>1</v>
      </c>
      <c r="AM423" s="369">
        <v>1</v>
      </c>
    </row>
    <row r="424" spans="1:40" ht="12.75" customHeight="1" x14ac:dyDescent="0.2">
      <c r="A424" s="314">
        <f t="shared" si="22"/>
        <v>17</v>
      </c>
      <c r="B424" s="390" t="str">
        <f t="shared" si="22"/>
        <v>Produktion av järn och stål</v>
      </c>
      <c r="C424" s="364" t="str">
        <f t="shared" si="22"/>
        <v>Järn och stål</v>
      </c>
      <c r="D424" s="364" t="str">
        <f t="shared" si="22"/>
        <v>Bränsle som insatsmaterial i processen</v>
      </c>
      <c r="E424" s="364"/>
      <c r="F424" s="391" t="str">
        <f t="shared" si="21"/>
        <v>Förbränning</v>
      </c>
      <c r="G424" s="362" t="s">
        <v>277</v>
      </c>
      <c r="H424" s="392" t="str">
        <f>H$408</f>
        <v>Typ I</v>
      </c>
      <c r="I424" s="392"/>
      <c r="J424" s="392" t="str">
        <f>J$408</f>
        <v>Typ II</v>
      </c>
      <c r="K424" s="397" t="str">
        <f>Translations!$B$407</f>
        <v>Inköpsregister</v>
      </c>
      <c r="L424" s="392" t="str">
        <f>L$408</f>
        <v>Laboratorieanalyser</v>
      </c>
      <c r="M424" s="393"/>
      <c r="N424" s="362">
        <f t="shared" si="26"/>
        <v>3</v>
      </c>
      <c r="O424" s="394" t="str">
        <f t="shared" si="23"/>
        <v>Järn och stål: Bränsle som insatsmaterial i processen</v>
      </c>
      <c r="P424" s="364"/>
      <c r="Q424" s="395" t="str">
        <f t="shared" si="24"/>
        <v>NCV_Järn och stål: Bränsle som insatsmaterial i processen</v>
      </c>
      <c r="X424" s="314" t="b">
        <f t="shared" si="25"/>
        <v>0</v>
      </c>
      <c r="Z424" s="315" t="s">
        <v>277</v>
      </c>
      <c r="AA424" s="379"/>
      <c r="AB424" s="379"/>
      <c r="AC424" s="379"/>
      <c r="AD424" s="379"/>
      <c r="AE424" s="379"/>
      <c r="AF424" s="326"/>
      <c r="AG424" s="315"/>
      <c r="AJ424" s="314">
        <f>AJ$408</f>
        <v>1</v>
      </c>
      <c r="AL424" s="314">
        <f>AL$408</f>
        <v>1</v>
      </c>
      <c r="AM424" s="369">
        <v>1</v>
      </c>
      <c r="AN424" s="314">
        <f>AN$408</f>
        <v>2</v>
      </c>
    </row>
    <row r="425" spans="1:40" ht="12.75" customHeight="1" x14ac:dyDescent="0.2">
      <c r="A425" s="314">
        <f t="shared" si="22"/>
        <v>18</v>
      </c>
      <c r="B425" s="390" t="str">
        <f t="shared" si="22"/>
        <v>Produktion av järn och stål</v>
      </c>
      <c r="C425" s="364" t="str">
        <f t="shared" si="22"/>
        <v>Järn och stål</v>
      </c>
      <c r="D425" s="364" t="str">
        <f t="shared" si="22"/>
        <v>Karbonat som insatsmaterial</v>
      </c>
      <c r="E425" s="364"/>
      <c r="F425" s="391" t="str">
        <f t="shared" si="21"/>
        <v>Processutsläpp</v>
      </c>
      <c r="G425" s="362" t="str">
        <f>EUconst_NA</f>
        <v>ej tillämpligt</v>
      </c>
      <c r="H425" s="392"/>
      <c r="I425" s="392"/>
      <c r="J425" s="396"/>
      <c r="K425" s="398"/>
      <c r="L425" s="392"/>
      <c r="M425" s="393"/>
      <c r="N425" s="362" t="str">
        <f t="shared" si="26"/>
        <v>ej tillämpligt</v>
      </c>
      <c r="O425" s="394" t="str">
        <f t="shared" si="23"/>
        <v>Järn och stål: Karbonat som insatsmaterial</v>
      </c>
      <c r="P425" s="364"/>
      <c r="Q425" s="395" t="str">
        <f t="shared" si="24"/>
        <v>NCV_Järn och stål: Karbonat som insatsmaterial</v>
      </c>
      <c r="X425" s="314" t="b">
        <f t="shared" si="25"/>
        <v>1</v>
      </c>
      <c r="Z425" s="315" t="str">
        <f>EUconst_NA</f>
        <v>ej tillämpligt</v>
      </c>
      <c r="AA425" s="379"/>
      <c r="AB425" s="379"/>
      <c r="AC425" s="96"/>
      <c r="AD425" s="96"/>
      <c r="AE425" s="379"/>
      <c r="AF425" s="326"/>
      <c r="AG425" s="315"/>
      <c r="AM425" s="369"/>
    </row>
    <row r="426" spans="1:40" ht="12.75" customHeight="1" x14ac:dyDescent="0.2">
      <c r="A426" s="314">
        <f t="shared" si="22"/>
        <v>19</v>
      </c>
      <c r="B426" s="390" t="str">
        <f t="shared" si="22"/>
        <v>Produktion av järn och stål</v>
      </c>
      <c r="C426" s="364" t="str">
        <f t="shared" si="22"/>
        <v>Järn och stål</v>
      </c>
      <c r="D426" s="364" t="str">
        <f t="shared" si="22"/>
        <v>Massbalans</v>
      </c>
      <c r="E426" s="364"/>
      <c r="F426" s="391" t="str">
        <f t="shared" si="21"/>
        <v>Massbalans</v>
      </c>
      <c r="G426" s="362" t="str">
        <f>""</f>
        <v/>
      </c>
      <c r="H426" s="392" t="str">
        <f>H$453</f>
        <v>Typ I</v>
      </c>
      <c r="I426" s="392"/>
      <c r="J426" s="392" t="str">
        <f>J$453</f>
        <v>Typ II</v>
      </c>
      <c r="K426" s="397" t="str">
        <f>Translations!$B$407</f>
        <v>Inköpsregister</v>
      </c>
      <c r="L426" s="392" t="str">
        <f>L$453</f>
        <v>Laboratorieanalyser</v>
      </c>
      <c r="M426" s="393"/>
      <c r="N426" s="362">
        <f t="shared" si="26"/>
        <v>3</v>
      </c>
      <c r="O426" s="394" t="str">
        <f t="shared" si="23"/>
        <v>Järn och stål: Massbalans</v>
      </c>
      <c r="P426" s="364"/>
      <c r="Q426" s="395" t="str">
        <f t="shared" si="24"/>
        <v>NCV_Järn och stål: Massbalans</v>
      </c>
      <c r="X426" s="314" t="b">
        <f t="shared" si="25"/>
        <v>0</v>
      </c>
      <c r="Z426" s="315" t="str">
        <f>""</f>
        <v/>
      </c>
      <c r="AA426" s="379"/>
      <c r="AB426" s="379"/>
      <c r="AC426" s="379"/>
      <c r="AD426" s="379"/>
      <c r="AE426" s="379"/>
      <c r="AF426" s="326"/>
      <c r="AG426" s="315"/>
      <c r="AJ426" s="314">
        <f>AJ$453</f>
        <v>1</v>
      </c>
      <c r="AL426" s="314">
        <f>AL$453</f>
        <v>1</v>
      </c>
      <c r="AM426" s="369">
        <v>1</v>
      </c>
      <c r="AN426" s="314">
        <f>AN$453</f>
        <v>2</v>
      </c>
    </row>
    <row r="427" spans="1:40" ht="12.75" customHeight="1" x14ac:dyDescent="0.2">
      <c r="A427" s="314">
        <f t="shared" si="22"/>
        <v>20</v>
      </c>
      <c r="B427" s="390" t="str">
        <f t="shared" si="22"/>
        <v>Produktion av cementklinker</v>
      </c>
      <c r="C427" s="364" t="str">
        <f t="shared" si="22"/>
        <v>Cementklinker</v>
      </c>
      <c r="D427" s="364" t="str">
        <f t="shared" si="22"/>
        <v>Baserat på tillförsel till ugnen (metod A)</v>
      </c>
      <c r="E427" s="364"/>
      <c r="F427" s="391" t="str">
        <f t="shared" si="21"/>
        <v>Processutsläpp</v>
      </c>
      <c r="G427" s="362" t="str">
        <f t="shared" ref="G427:G438" si="27">EUconst_NA</f>
        <v>ej tillämpligt</v>
      </c>
      <c r="H427" s="392"/>
      <c r="I427" s="392"/>
      <c r="J427" s="396"/>
      <c r="K427" s="398"/>
      <c r="L427" s="392"/>
      <c r="M427" s="393"/>
      <c r="N427" s="362" t="str">
        <f t="shared" si="26"/>
        <v>ej tillämpligt</v>
      </c>
      <c r="O427" s="394" t="str">
        <f t="shared" si="23"/>
        <v>Cementklinker: Baserat på tillförsel till ugnen (metod A)</v>
      </c>
      <c r="P427" s="364"/>
      <c r="Q427" s="395" t="str">
        <f t="shared" si="24"/>
        <v>NCV_Cementklinker: Baserat på tillförsel till ugnen (metod A)</v>
      </c>
      <c r="X427" s="314" t="b">
        <f t="shared" si="25"/>
        <v>1</v>
      </c>
      <c r="Z427" s="315" t="str">
        <f t="shared" ref="Z427:Z438" si="28">EUconst_NA</f>
        <v>ej tillämpligt</v>
      </c>
      <c r="AA427" s="379"/>
      <c r="AB427" s="379"/>
      <c r="AC427" s="96"/>
      <c r="AD427" s="96"/>
      <c r="AE427" s="379"/>
      <c r="AF427" s="326"/>
      <c r="AG427" s="315"/>
      <c r="AM427" s="369"/>
    </row>
    <row r="428" spans="1:40" ht="12.75" customHeight="1" x14ac:dyDescent="0.2">
      <c r="A428" s="314">
        <f t="shared" ref="A428:D447" si="29">A380</f>
        <v>21</v>
      </c>
      <c r="B428" s="390" t="str">
        <f t="shared" si="29"/>
        <v>Produktion av cementklinker</v>
      </c>
      <c r="C428" s="364" t="str">
        <f t="shared" si="29"/>
        <v>Cementklinker</v>
      </c>
      <c r="D428" s="364" t="str">
        <f t="shared" si="29"/>
        <v>Klinkerproduktion (metod B)</v>
      </c>
      <c r="E428" s="364"/>
      <c r="F428" s="391" t="str">
        <f t="shared" si="21"/>
        <v>Processutsläpp</v>
      </c>
      <c r="G428" s="362" t="str">
        <f t="shared" si="27"/>
        <v>ej tillämpligt</v>
      </c>
      <c r="H428" s="392"/>
      <c r="I428" s="392"/>
      <c r="J428" s="396"/>
      <c r="K428" s="398"/>
      <c r="L428" s="392"/>
      <c r="M428" s="393"/>
      <c r="N428" s="362" t="str">
        <f t="shared" si="26"/>
        <v>ej tillämpligt</v>
      </c>
      <c r="O428" s="394" t="str">
        <f t="shared" si="23"/>
        <v>Cementklinker: Klinkerproduktion (metod B)</v>
      </c>
      <c r="P428" s="364"/>
      <c r="Q428" s="395" t="str">
        <f t="shared" si="24"/>
        <v>NCV_Cementklinker: Klinkerproduktion (metod B)</v>
      </c>
      <c r="X428" s="314" t="b">
        <f t="shared" si="25"/>
        <v>1</v>
      </c>
      <c r="Z428" s="315" t="str">
        <f t="shared" si="28"/>
        <v>ej tillämpligt</v>
      </c>
      <c r="AA428" s="379"/>
      <c r="AB428" s="379"/>
      <c r="AC428" s="96"/>
      <c r="AD428" s="96"/>
      <c r="AE428" s="379"/>
      <c r="AF428" s="326"/>
      <c r="AG428" s="315"/>
      <c r="AM428" s="369"/>
    </row>
    <row r="429" spans="1:40" ht="12.75" customHeight="1" x14ac:dyDescent="0.2">
      <c r="A429" s="314">
        <f t="shared" si="29"/>
        <v>22</v>
      </c>
      <c r="B429" s="390" t="str">
        <f t="shared" si="29"/>
        <v>Produktion av cementklinker</v>
      </c>
      <c r="C429" s="364" t="str">
        <f t="shared" si="29"/>
        <v>Cementklinker</v>
      </c>
      <c r="D429" s="364" t="str">
        <f t="shared" si="29"/>
        <v>Cementugnsstoft</v>
      </c>
      <c r="E429" s="364"/>
      <c r="F429" s="391" t="str">
        <f t="shared" si="21"/>
        <v>Processutsläpp</v>
      </c>
      <c r="G429" s="362" t="str">
        <f t="shared" si="27"/>
        <v>ej tillämpligt</v>
      </c>
      <c r="H429" s="392"/>
      <c r="I429" s="392"/>
      <c r="J429" s="396"/>
      <c r="K429" s="398"/>
      <c r="L429" s="392"/>
      <c r="M429" s="393"/>
      <c r="N429" s="362" t="str">
        <f t="shared" si="26"/>
        <v>ej tillämpligt</v>
      </c>
      <c r="O429" s="394" t="str">
        <f t="shared" si="23"/>
        <v>Cementklinker: Cementugnsstoft</v>
      </c>
      <c r="P429" s="364"/>
      <c r="Q429" s="395" t="str">
        <f t="shared" si="24"/>
        <v>NCV_Cementklinker: Cementugnsstoft</v>
      </c>
      <c r="X429" s="314" t="b">
        <f t="shared" si="25"/>
        <v>1</v>
      </c>
      <c r="Z429" s="315" t="str">
        <f t="shared" si="28"/>
        <v>ej tillämpligt</v>
      </c>
      <c r="AA429" s="379"/>
      <c r="AB429" s="379"/>
      <c r="AC429" s="96"/>
      <c r="AD429" s="96"/>
      <c r="AE429" s="379"/>
      <c r="AF429" s="326"/>
      <c r="AG429" s="315"/>
      <c r="AM429" s="369"/>
    </row>
    <row r="430" spans="1:40" ht="12.75" customHeight="1" x14ac:dyDescent="0.2">
      <c r="A430" s="314">
        <f t="shared" si="29"/>
        <v>23</v>
      </c>
      <c r="B430" s="390" t="str">
        <f t="shared" si="29"/>
        <v>Produktion av cementklinker</v>
      </c>
      <c r="C430" s="364" t="str">
        <f t="shared" si="29"/>
        <v>Cementklinker</v>
      </c>
      <c r="D430" s="364" t="str">
        <f t="shared" si="29"/>
        <v>Icke-karbonat kol</v>
      </c>
      <c r="E430" s="364"/>
      <c r="F430" s="391" t="str">
        <f t="shared" si="21"/>
        <v>Processutsläpp</v>
      </c>
      <c r="G430" s="362" t="str">
        <f t="shared" si="27"/>
        <v>ej tillämpligt</v>
      </c>
      <c r="H430" s="392"/>
      <c r="I430" s="392"/>
      <c r="J430" s="396"/>
      <c r="K430" s="398"/>
      <c r="L430" s="392"/>
      <c r="M430" s="393"/>
      <c r="N430" s="362" t="str">
        <f t="shared" si="26"/>
        <v>ej tillämpligt</v>
      </c>
      <c r="O430" s="394" t="str">
        <f t="shared" si="23"/>
        <v>Cementklinker: Icke-karbonat kol</v>
      </c>
      <c r="P430" s="364"/>
      <c r="Q430" s="395" t="str">
        <f t="shared" si="24"/>
        <v>NCV_Cementklinker: Icke-karbonat kol</v>
      </c>
      <c r="X430" s="314" t="b">
        <f t="shared" si="25"/>
        <v>1</v>
      </c>
      <c r="Z430" s="315" t="str">
        <f t="shared" si="28"/>
        <v>ej tillämpligt</v>
      </c>
      <c r="AA430" s="379"/>
      <c r="AB430" s="379"/>
      <c r="AC430" s="96"/>
      <c r="AD430" s="96"/>
      <c r="AE430" s="379"/>
      <c r="AF430" s="326"/>
      <c r="AG430" s="315"/>
      <c r="AM430" s="369"/>
    </row>
    <row r="431" spans="1:40" ht="12.75" customHeight="1" x14ac:dyDescent="0.2">
      <c r="A431" s="314">
        <f t="shared" si="29"/>
        <v>24</v>
      </c>
      <c r="B431" s="390" t="str">
        <f t="shared" si="29"/>
        <v>Produktion av kalk och bränning av dolomit och magnesit</v>
      </c>
      <c r="C431" s="364" t="str">
        <f t="shared" si="29"/>
        <v>Kalk / dolomit / magnesit</v>
      </c>
      <c r="D431" s="364" t="str">
        <f t="shared" si="29"/>
        <v>Karbonater (metod A)</v>
      </c>
      <c r="E431" s="364"/>
      <c r="F431" s="391" t="str">
        <f t="shared" si="21"/>
        <v>Processutsläpp</v>
      </c>
      <c r="G431" s="362" t="str">
        <f t="shared" si="27"/>
        <v>ej tillämpligt</v>
      </c>
      <c r="H431" s="392"/>
      <c r="I431" s="392"/>
      <c r="J431" s="396"/>
      <c r="K431" s="398"/>
      <c r="L431" s="392"/>
      <c r="M431" s="393"/>
      <c r="N431" s="362" t="str">
        <f t="shared" si="26"/>
        <v>ej tillämpligt</v>
      </c>
      <c r="O431" s="394" t="str">
        <f t="shared" si="23"/>
        <v>Kalk / dolomit / magnesit: Karbonater (metod A)</v>
      </c>
      <c r="P431" s="364"/>
      <c r="Q431" s="395" t="str">
        <f t="shared" si="24"/>
        <v>NCV_Kalk / dolomit / magnesit: Karbonater (metod A)</v>
      </c>
      <c r="X431" s="314" t="b">
        <f t="shared" si="25"/>
        <v>1</v>
      </c>
      <c r="Z431" s="315" t="str">
        <f t="shared" si="28"/>
        <v>ej tillämpligt</v>
      </c>
      <c r="AA431" s="379"/>
      <c r="AB431" s="379"/>
      <c r="AC431" s="96"/>
      <c r="AD431" s="96"/>
      <c r="AE431" s="379"/>
      <c r="AF431" s="326"/>
      <c r="AG431" s="315"/>
      <c r="AM431" s="369"/>
    </row>
    <row r="432" spans="1:40" ht="12.75" customHeight="1" x14ac:dyDescent="0.2">
      <c r="A432" s="314">
        <f t="shared" si="29"/>
        <v>25</v>
      </c>
      <c r="B432" s="390" t="str">
        <f t="shared" si="29"/>
        <v>Produktion av kalk och bränning av dolomit och magnesit</v>
      </c>
      <c r="C432" s="364" t="str">
        <f t="shared" si="29"/>
        <v>Kalk / dolomit / magnesit</v>
      </c>
      <c r="D432" s="364" t="str">
        <f t="shared" si="29"/>
        <v>Alkalisk jordartsmetall (metod B)</v>
      </c>
      <c r="E432" s="364"/>
      <c r="F432" s="391" t="str">
        <f t="shared" si="21"/>
        <v>Processutsläpp</v>
      </c>
      <c r="G432" s="362" t="str">
        <f t="shared" si="27"/>
        <v>ej tillämpligt</v>
      </c>
      <c r="H432" s="392"/>
      <c r="I432" s="392"/>
      <c r="J432" s="396"/>
      <c r="K432" s="398"/>
      <c r="L432" s="392"/>
      <c r="M432" s="393"/>
      <c r="N432" s="362" t="str">
        <f t="shared" si="26"/>
        <v>ej tillämpligt</v>
      </c>
      <c r="O432" s="394" t="str">
        <f t="shared" si="23"/>
        <v>Kalk / dolomit / magnesit: Alkalisk jordartsmetall (metod B)</v>
      </c>
      <c r="P432" s="364"/>
      <c r="Q432" s="395" t="str">
        <f t="shared" si="24"/>
        <v>NCV_Kalk / dolomit / magnesit: Alkalisk jordartsmetall (metod B)</v>
      </c>
      <c r="X432" s="314" t="b">
        <f t="shared" si="25"/>
        <v>1</v>
      </c>
      <c r="Z432" s="315" t="str">
        <f t="shared" si="28"/>
        <v>ej tillämpligt</v>
      </c>
      <c r="AA432" s="379"/>
      <c r="AB432" s="379"/>
      <c r="AC432" s="96"/>
      <c r="AD432" s="96"/>
      <c r="AE432" s="379"/>
      <c r="AF432" s="326"/>
      <c r="AG432" s="315"/>
      <c r="AM432" s="369"/>
    </row>
    <row r="433" spans="1:40" ht="12.75" customHeight="1" x14ac:dyDescent="0.2">
      <c r="A433" s="314">
        <f t="shared" si="29"/>
        <v>26</v>
      </c>
      <c r="B433" s="390" t="str">
        <f t="shared" si="29"/>
        <v>Produktion av kalk och bränning av dolomit och magnesit</v>
      </c>
      <c r="C433" s="364" t="str">
        <f t="shared" si="29"/>
        <v>Kalk / dolomit / magnesit</v>
      </c>
      <c r="D433" s="364" t="str">
        <f t="shared" si="29"/>
        <v>Ugnsstoft (metod B)</v>
      </c>
      <c r="E433" s="364"/>
      <c r="F433" s="391" t="str">
        <f t="shared" si="21"/>
        <v>Processutsläpp</v>
      </c>
      <c r="G433" s="362" t="str">
        <f t="shared" si="27"/>
        <v>ej tillämpligt</v>
      </c>
      <c r="H433" s="392"/>
      <c r="I433" s="392"/>
      <c r="J433" s="396"/>
      <c r="K433" s="398"/>
      <c r="L433" s="392"/>
      <c r="M433" s="393"/>
      <c r="N433" s="362" t="str">
        <f t="shared" si="26"/>
        <v>ej tillämpligt</v>
      </c>
      <c r="O433" s="394" t="str">
        <f t="shared" si="23"/>
        <v>Kalk / dolomit / magnesit: Ugnsstoft (metod B)</v>
      </c>
      <c r="P433" s="364"/>
      <c r="Q433" s="395" t="str">
        <f t="shared" si="24"/>
        <v>NCV_Kalk / dolomit / magnesit: Ugnsstoft (metod B)</v>
      </c>
      <c r="X433" s="314" t="b">
        <f t="shared" si="25"/>
        <v>1</v>
      </c>
      <c r="Z433" s="315" t="str">
        <f t="shared" si="28"/>
        <v>ej tillämpligt</v>
      </c>
      <c r="AA433" s="379"/>
      <c r="AB433" s="379"/>
      <c r="AC433" s="96"/>
      <c r="AD433" s="96"/>
      <c r="AE433" s="379"/>
      <c r="AF433" s="326"/>
      <c r="AG433" s="315"/>
      <c r="AM433" s="369"/>
    </row>
    <row r="434" spans="1:40" ht="12.75" customHeight="1" x14ac:dyDescent="0.2">
      <c r="A434" s="314">
        <f t="shared" si="29"/>
        <v>27</v>
      </c>
      <c r="B434" s="390" t="str">
        <f t="shared" si="29"/>
        <v>Tillverkning av glas och mineralull</v>
      </c>
      <c r="C434" s="364" t="str">
        <f t="shared" si="29"/>
        <v>Glas och mineralull</v>
      </c>
      <c r="D434" s="364" t="str">
        <f t="shared" si="29"/>
        <v>Karbonater (insatsmaterial)</v>
      </c>
      <c r="E434" s="364"/>
      <c r="F434" s="391" t="str">
        <f t="shared" si="21"/>
        <v>Processutsläpp</v>
      </c>
      <c r="G434" s="362" t="str">
        <f t="shared" si="27"/>
        <v>ej tillämpligt</v>
      </c>
      <c r="H434" s="392"/>
      <c r="I434" s="392"/>
      <c r="J434" s="396"/>
      <c r="K434" s="398"/>
      <c r="L434" s="392"/>
      <c r="M434" s="393"/>
      <c r="N434" s="362" t="str">
        <f t="shared" si="26"/>
        <v>ej tillämpligt</v>
      </c>
      <c r="O434" s="394" t="str">
        <f t="shared" si="23"/>
        <v>Glas och mineralull: Karbonater (insatsmaterial)</v>
      </c>
      <c r="P434" s="364"/>
      <c r="Q434" s="395" t="str">
        <f t="shared" si="24"/>
        <v>NCV_Glas och mineralull: Karbonater (insatsmaterial)</v>
      </c>
      <c r="X434" s="314" t="b">
        <f t="shared" si="25"/>
        <v>1</v>
      </c>
      <c r="Z434" s="315" t="str">
        <f t="shared" si="28"/>
        <v>ej tillämpligt</v>
      </c>
      <c r="AA434" s="379"/>
      <c r="AB434" s="379"/>
      <c r="AC434" s="96"/>
      <c r="AD434" s="96"/>
      <c r="AE434" s="379"/>
      <c r="AF434" s="326"/>
      <c r="AG434" s="315"/>
      <c r="AM434" s="369"/>
    </row>
    <row r="435" spans="1:40" ht="12.75" customHeight="1" x14ac:dyDescent="0.2">
      <c r="A435" s="314">
        <f t="shared" si="29"/>
        <v>28</v>
      </c>
      <c r="B435" s="390" t="str">
        <f t="shared" si="29"/>
        <v>Tillverkning av keramiska produkter</v>
      </c>
      <c r="C435" s="364" t="str">
        <f t="shared" si="29"/>
        <v>Keramik</v>
      </c>
      <c r="D435" s="364" t="str">
        <f t="shared" si="29"/>
        <v>Kol som insatsmaterial (metod A)</v>
      </c>
      <c r="E435" s="364"/>
      <c r="F435" s="391" t="str">
        <f t="shared" si="21"/>
        <v>Processutsläpp</v>
      </c>
      <c r="G435" s="362" t="str">
        <f t="shared" si="27"/>
        <v>ej tillämpligt</v>
      </c>
      <c r="H435" s="392"/>
      <c r="I435" s="392"/>
      <c r="J435" s="396"/>
      <c r="K435" s="398"/>
      <c r="L435" s="392"/>
      <c r="M435" s="393"/>
      <c r="N435" s="362" t="str">
        <f t="shared" si="26"/>
        <v>ej tillämpligt</v>
      </c>
      <c r="O435" s="394" t="str">
        <f t="shared" si="23"/>
        <v>Keramik: Kol som insatsmaterial (metod A)</v>
      </c>
      <c r="P435" s="364"/>
      <c r="Q435" s="395" t="str">
        <f t="shared" si="24"/>
        <v>NCV_Keramik: Kol som insatsmaterial (metod A)</v>
      </c>
      <c r="X435" s="314" t="b">
        <f t="shared" si="25"/>
        <v>1</v>
      </c>
      <c r="Z435" s="315" t="str">
        <f t="shared" si="28"/>
        <v>ej tillämpligt</v>
      </c>
      <c r="AA435" s="379"/>
      <c r="AB435" s="379"/>
      <c r="AC435" s="96"/>
      <c r="AD435" s="96"/>
      <c r="AE435" s="379"/>
      <c r="AF435" s="326"/>
      <c r="AG435" s="315"/>
      <c r="AM435" s="369"/>
    </row>
    <row r="436" spans="1:40" ht="12.75" customHeight="1" x14ac:dyDescent="0.2">
      <c r="A436" s="314">
        <f t="shared" si="29"/>
        <v>29</v>
      </c>
      <c r="B436" s="390" t="str">
        <f t="shared" si="29"/>
        <v>Tillverkning av keramiska produkter</v>
      </c>
      <c r="C436" s="364" t="str">
        <f t="shared" si="29"/>
        <v>Keramik</v>
      </c>
      <c r="D436" s="364" t="str">
        <f t="shared" si="29"/>
        <v>Alkalioxider (metod B)</v>
      </c>
      <c r="E436" s="364"/>
      <c r="F436" s="391" t="str">
        <f t="shared" si="21"/>
        <v>Processutsläpp</v>
      </c>
      <c r="G436" s="362" t="str">
        <f t="shared" si="27"/>
        <v>ej tillämpligt</v>
      </c>
      <c r="H436" s="392"/>
      <c r="I436" s="392"/>
      <c r="J436" s="396"/>
      <c r="K436" s="398"/>
      <c r="L436" s="392"/>
      <c r="M436" s="393"/>
      <c r="N436" s="362" t="str">
        <f t="shared" si="26"/>
        <v>ej tillämpligt</v>
      </c>
      <c r="O436" s="394" t="str">
        <f t="shared" si="23"/>
        <v>Keramik: Alkalioxider (metod B)</v>
      </c>
      <c r="P436" s="364"/>
      <c r="Q436" s="395" t="str">
        <f t="shared" si="24"/>
        <v>NCV_Keramik: Alkalioxider (metod B)</v>
      </c>
      <c r="X436" s="314" t="b">
        <f t="shared" si="25"/>
        <v>1</v>
      </c>
      <c r="Z436" s="315" t="str">
        <f t="shared" si="28"/>
        <v>ej tillämpligt</v>
      </c>
      <c r="AA436" s="379"/>
      <c r="AB436" s="379"/>
      <c r="AC436" s="96"/>
      <c r="AD436" s="96"/>
      <c r="AE436" s="379"/>
      <c r="AF436" s="326"/>
      <c r="AG436" s="315"/>
      <c r="AM436" s="369"/>
    </row>
    <row r="437" spans="1:40" ht="12.75" customHeight="1" x14ac:dyDescent="0.2">
      <c r="A437" s="314">
        <f t="shared" si="29"/>
        <v>30</v>
      </c>
      <c r="B437" s="390" t="str">
        <f t="shared" si="29"/>
        <v>Tillverkning av keramiska produkter</v>
      </c>
      <c r="C437" s="364" t="str">
        <f t="shared" si="29"/>
        <v>Keramik</v>
      </c>
      <c r="D437" s="364" t="str">
        <f t="shared" si="29"/>
        <v>Tvättning</v>
      </c>
      <c r="E437" s="364"/>
      <c r="F437" s="391" t="str">
        <f t="shared" si="21"/>
        <v>Processutsläpp</v>
      </c>
      <c r="G437" s="362" t="str">
        <f t="shared" si="27"/>
        <v>ej tillämpligt</v>
      </c>
      <c r="H437" s="392"/>
      <c r="I437" s="392"/>
      <c r="J437" s="396"/>
      <c r="K437" s="398"/>
      <c r="L437" s="392"/>
      <c r="M437" s="393"/>
      <c r="N437" s="362" t="str">
        <f t="shared" si="26"/>
        <v>ej tillämpligt</v>
      </c>
      <c r="O437" s="394" t="str">
        <f t="shared" si="23"/>
        <v>Keramik: Tvättning</v>
      </c>
      <c r="P437" s="364"/>
      <c r="Q437" s="395" t="str">
        <f t="shared" si="24"/>
        <v>NCV_Keramik: Tvättning</v>
      </c>
      <c r="X437" s="314" t="b">
        <f t="shared" si="25"/>
        <v>1</v>
      </c>
      <c r="Z437" s="315" t="str">
        <f t="shared" si="28"/>
        <v>ej tillämpligt</v>
      </c>
      <c r="AA437" s="378"/>
      <c r="AB437" s="379"/>
      <c r="AC437" s="96"/>
      <c r="AD437" s="96"/>
      <c r="AE437" s="379"/>
      <c r="AF437" s="326"/>
      <c r="AG437" s="315"/>
      <c r="AM437" s="369"/>
    </row>
    <row r="438" spans="1:40" ht="12.75" customHeight="1" x14ac:dyDescent="0.2">
      <c r="A438" s="314">
        <f t="shared" si="29"/>
        <v>31</v>
      </c>
      <c r="B438" s="390" t="str">
        <f t="shared" si="29"/>
        <v>Produktion av pappersmassa och papper</v>
      </c>
      <c r="C438" s="364" t="str">
        <f t="shared" si="29"/>
        <v>Pappersmassa och papper</v>
      </c>
      <c r="D438" s="364" t="str">
        <f t="shared" si="29"/>
        <v>Insatskemikalier</v>
      </c>
      <c r="E438" s="364"/>
      <c r="F438" s="391" t="str">
        <f t="shared" si="21"/>
        <v>Processutsläpp</v>
      </c>
      <c r="G438" s="362" t="str">
        <f t="shared" si="27"/>
        <v>ej tillämpligt</v>
      </c>
      <c r="H438" s="392"/>
      <c r="I438" s="392"/>
      <c r="J438" s="396"/>
      <c r="K438" s="398"/>
      <c r="L438" s="392"/>
      <c r="M438" s="393"/>
      <c r="N438" s="362" t="str">
        <f t="shared" si="26"/>
        <v>ej tillämpligt</v>
      </c>
      <c r="O438" s="394" t="str">
        <f t="shared" si="23"/>
        <v>Pappersmassa och papper: Insatskemikalier</v>
      </c>
      <c r="P438" s="364"/>
      <c r="Q438" s="395" t="str">
        <f t="shared" si="24"/>
        <v>NCV_Pappersmassa och papper: Insatskemikalier</v>
      </c>
      <c r="X438" s="314" t="b">
        <f t="shared" si="25"/>
        <v>1</v>
      </c>
      <c r="Z438" s="315" t="str">
        <f t="shared" si="28"/>
        <v>ej tillämpligt</v>
      </c>
      <c r="AA438" s="379"/>
      <c r="AB438" s="379"/>
      <c r="AC438" s="96"/>
      <c r="AD438" s="96"/>
      <c r="AE438" s="379"/>
      <c r="AF438" s="326"/>
      <c r="AG438" s="315"/>
      <c r="AM438" s="369"/>
    </row>
    <row r="439" spans="1:40" ht="12.75" customHeight="1" x14ac:dyDescent="0.2">
      <c r="A439" s="314">
        <f t="shared" si="29"/>
        <v>32</v>
      </c>
      <c r="B439" s="390" t="str">
        <f t="shared" si="29"/>
        <v>Produktion av kimrök</v>
      </c>
      <c r="C439" s="364" t="str">
        <f t="shared" si="29"/>
        <v>Kimrök</v>
      </c>
      <c r="D439" s="364" t="str">
        <f t="shared" si="29"/>
        <v>Massbalansmetod</v>
      </c>
      <c r="E439" s="364"/>
      <c r="F439" s="391" t="str">
        <f t="shared" si="21"/>
        <v>Massbalans</v>
      </c>
      <c r="G439" s="362" t="str">
        <f>""</f>
        <v/>
      </c>
      <c r="H439" s="392" t="str">
        <f>H$453</f>
        <v>Typ I</v>
      </c>
      <c r="I439" s="392"/>
      <c r="J439" s="392" t="str">
        <f>J$453</f>
        <v>Typ II</v>
      </c>
      <c r="K439" s="397" t="str">
        <f>Translations!$B$407</f>
        <v>Inköpsregister</v>
      </c>
      <c r="L439" s="392" t="str">
        <f>L$453</f>
        <v>Laboratorieanalyser</v>
      </c>
      <c r="M439" s="393"/>
      <c r="N439" s="362">
        <f t="shared" si="26"/>
        <v>3</v>
      </c>
      <c r="O439" s="394" t="str">
        <f t="shared" si="23"/>
        <v>Kimrök: Massbalansmetod</v>
      </c>
      <c r="P439" s="364"/>
      <c r="Q439" s="395" t="str">
        <f t="shared" si="24"/>
        <v>NCV_Kimrök: Massbalansmetod</v>
      </c>
      <c r="X439" s="314" t="b">
        <f t="shared" si="25"/>
        <v>0</v>
      </c>
      <c r="Z439" s="315" t="str">
        <f>""</f>
        <v/>
      </c>
      <c r="AA439" s="379"/>
      <c r="AB439" s="379"/>
      <c r="AC439" s="379"/>
      <c r="AD439" s="379"/>
      <c r="AE439" s="379"/>
      <c r="AF439" s="326"/>
      <c r="AG439" s="315"/>
      <c r="AJ439" s="314">
        <f>AJ$453</f>
        <v>1</v>
      </c>
      <c r="AL439" s="314">
        <f>AL$453</f>
        <v>1</v>
      </c>
      <c r="AM439" s="369">
        <v>1</v>
      </c>
      <c r="AN439" s="314">
        <f>AN$453</f>
        <v>2</v>
      </c>
    </row>
    <row r="440" spans="1:40" ht="12.75" customHeight="1" x14ac:dyDescent="0.2">
      <c r="A440" s="314">
        <f t="shared" si="29"/>
        <v>33</v>
      </c>
      <c r="B440" s="390" t="str">
        <f t="shared" si="29"/>
        <v>Produktion av ammoniak</v>
      </c>
      <c r="C440" s="364" t="str">
        <f t="shared" si="29"/>
        <v>Ammoniak</v>
      </c>
      <c r="D440" s="364" t="str">
        <f t="shared" si="29"/>
        <v>Bränsle som insatsmaterial i processen</v>
      </c>
      <c r="E440" s="364"/>
      <c r="F440" s="391" t="str">
        <f t="shared" si="21"/>
        <v>Förbränning</v>
      </c>
      <c r="G440" s="362" t="s">
        <v>277</v>
      </c>
      <c r="H440" s="392" t="str">
        <f>H$408</f>
        <v>Typ I</v>
      </c>
      <c r="I440" s="392"/>
      <c r="J440" s="392" t="str">
        <f>J$408</f>
        <v>Typ II</v>
      </c>
      <c r="K440" s="397" t="str">
        <f>Translations!$B$407</f>
        <v>Inköpsregister</v>
      </c>
      <c r="L440" s="392" t="str">
        <f>L$408</f>
        <v>Laboratorieanalyser</v>
      </c>
      <c r="M440" s="393"/>
      <c r="N440" s="362">
        <f t="shared" si="26"/>
        <v>3</v>
      </c>
      <c r="O440" s="394" t="str">
        <f t="shared" si="23"/>
        <v>Ammoniak: Bränsle som insatsmaterial i processen</v>
      </c>
      <c r="P440" s="364"/>
      <c r="Q440" s="395" t="str">
        <f t="shared" si="24"/>
        <v>NCV_Ammoniak: Bränsle som insatsmaterial i processen</v>
      </c>
      <c r="X440" s="314" t="b">
        <f t="shared" si="25"/>
        <v>0</v>
      </c>
      <c r="Z440" s="315" t="s">
        <v>277</v>
      </c>
      <c r="AA440" s="379"/>
      <c r="AB440" s="379"/>
      <c r="AC440" s="379"/>
      <c r="AD440" s="379"/>
      <c r="AE440" s="379"/>
      <c r="AF440" s="326"/>
      <c r="AG440" s="315"/>
      <c r="AJ440" s="314">
        <f>AJ$408</f>
        <v>1</v>
      </c>
      <c r="AL440" s="314">
        <f>AL$408</f>
        <v>1</v>
      </c>
      <c r="AM440" s="369">
        <v>1</v>
      </c>
      <c r="AN440" s="314">
        <f>AN$408</f>
        <v>2</v>
      </c>
    </row>
    <row r="441" spans="1:40" ht="12.75" customHeight="1" x14ac:dyDescent="0.2">
      <c r="A441" s="314">
        <f t="shared" si="29"/>
        <v>34</v>
      </c>
      <c r="B441" s="390" t="str">
        <f t="shared" si="29"/>
        <v>Produktion av vätgas och syntetisk gas</v>
      </c>
      <c r="C441" s="364" t="str">
        <f t="shared" si="29"/>
        <v>Vätgas och syntetisk gas</v>
      </c>
      <c r="D441" s="364" t="str">
        <f t="shared" si="29"/>
        <v>Bränsle som insatsmaterial i processen</v>
      </c>
      <c r="E441" s="364"/>
      <c r="F441" s="391" t="str">
        <f t="shared" si="21"/>
        <v>Förbränning</v>
      </c>
      <c r="G441" s="362" t="s">
        <v>277</v>
      </c>
      <c r="H441" s="392" t="str">
        <f>H$408</f>
        <v>Typ I</v>
      </c>
      <c r="I441" s="392"/>
      <c r="J441" s="392" t="str">
        <f>J$408</f>
        <v>Typ II</v>
      </c>
      <c r="K441" s="397" t="str">
        <f>Translations!$B$407</f>
        <v>Inköpsregister</v>
      </c>
      <c r="L441" s="392" t="str">
        <f>L$408</f>
        <v>Laboratorieanalyser</v>
      </c>
      <c r="M441" s="393"/>
      <c r="N441" s="362">
        <f t="shared" si="26"/>
        <v>3</v>
      </c>
      <c r="O441" s="394" t="str">
        <f t="shared" si="23"/>
        <v>Vätgas och syntetisk gas: Bränsle som insatsmaterial i processen</v>
      </c>
      <c r="P441" s="364"/>
      <c r="Q441" s="395" t="str">
        <f t="shared" si="24"/>
        <v>NCV_Vätgas och syntetisk gas: Bränsle som insatsmaterial i processen</v>
      </c>
      <c r="X441" s="314" t="b">
        <f t="shared" si="25"/>
        <v>0</v>
      </c>
      <c r="Z441" s="315" t="s">
        <v>277</v>
      </c>
      <c r="AA441" s="379"/>
      <c r="AB441" s="379"/>
      <c r="AC441" s="379"/>
      <c r="AD441" s="379"/>
      <c r="AE441" s="379"/>
      <c r="AF441" s="326"/>
      <c r="AG441" s="315"/>
      <c r="AJ441" s="314">
        <f>AJ$408</f>
        <v>1</v>
      </c>
      <c r="AL441" s="314">
        <f>AL$408</f>
        <v>1</v>
      </c>
      <c r="AM441" s="369">
        <v>1</v>
      </c>
      <c r="AN441" s="314">
        <f>AN$408</f>
        <v>2</v>
      </c>
    </row>
    <row r="442" spans="1:40" ht="12.75" customHeight="1" x14ac:dyDescent="0.2">
      <c r="A442" s="314">
        <f t="shared" si="29"/>
        <v>35</v>
      </c>
      <c r="B442" s="390" t="str">
        <f t="shared" si="29"/>
        <v>Produktion av vätgas och syntetisk gas</v>
      </c>
      <c r="C442" s="364" t="str">
        <f t="shared" si="29"/>
        <v>Vätgas och syntetisk gas</v>
      </c>
      <c r="D442" s="364" t="str">
        <f t="shared" si="29"/>
        <v>Massbalansmetod</v>
      </c>
      <c r="E442" s="364"/>
      <c r="F442" s="391" t="str">
        <f t="shared" si="21"/>
        <v>Massbalans</v>
      </c>
      <c r="G442" s="362" t="str">
        <f>""</f>
        <v/>
      </c>
      <c r="H442" s="392" t="str">
        <f>H$453</f>
        <v>Typ I</v>
      </c>
      <c r="I442" s="392"/>
      <c r="J442" s="392" t="str">
        <f>J$453</f>
        <v>Typ II</v>
      </c>
      <c r="K442" s="397" t="str">
        <f>Translations!$B$407</f>
        <v>Inköpsregister</v>
      </c>
      <c r="L442" s="392" t="str">
        <f>L$453</f>
        <v>Laboratorieanalyser</v>
      </c>
      <c r="M442" s="393"/>
      <c r="N442" s="362">
        <f t="shared" si="26"/>
        <v>3</v>
      </c>
      <c r="O442" s="394" t="str">
        <f t="shared" si="23"/>
        <v>Vätgas och syntetisk gas: Massbalansmetod</v>
      </c>
      <c r="P442" s="364"/>
      <c r="Q442" s="395" t="str">
        <f t="shared" si="24"/>
        <v>NCV_Vätgas och syntetisk gas: Massbalansmetod</v>
      </c>
      <c r="X442" s="314" t="b">
        <f t="shared" si="25"/>
        <v>0</v>
      </c>
      <c r="Z442" s="315" t="str">
        <f>""</f>
        <v/>
      </c>
      <c r="AA442" s="379"/>
      <c r="AB442" s="379"/>
      <c r="AC442" s="379"/>
      <c r="AD442" s="379"/>
      <c r="AE442" s="379"/>
      <c r="AF442" s="326"/>
      <c r="AG442" s="315"/>
      <c r="AJ442" s="314">
        <f>AJ$453</f>
        <v>1</v>
      </c>
      <c r="AL442" s="314">
        <f>AL$453</f>
        <v>1</v>
      </c>
      <c r="AM442" s="369">
        <v>1</v>
      </c>
      <c r="AN442" s="314">
        <f>AN$453</f>
        <v>2</v>
      </c>
    </row>
    <row r="443" spans="1:40" ht="12.75" customHeight="1" x14ac:dyDescent="0.2">
      <c r="A443" s="314">
        <f t="shared" si="29"/>
        <v>36</v>
      </c>
      <c r="B443" s="390" t="str">
        <f t="shared" si="29"/>
        <v>Produktion av organiska baskemikalier</v>
      </c>
      <c r="C443" s="364" t="str">
        <f t="shared" si="29"/>
        <v>Organiska baskemikalier</v>
      </c>
      <c r="D443" s="364" t="str">
        <f t="shared" si="29"/>
        <v>Massbalansmetod</v>
      </c>
      <c r="E443" s="364"/>
      <c r="F443" s="391" t="str">
        <f t="shared" si="21"/>
        <v>Massbalans</v>
      </c>
      <c r="G443" s="362" t="str">
        <f>""</f>
        <v/>
      </c>
      <c r="H443" s="392" t="str">
        <f>H$453</f>
        <v>Typ I</v>
      </c>
      <c r="I443" s="392"/>
      <c r="J443" s="392" t="str">
        <f>J$453</f>
        <v>Typ II</v>
      </c>
      <c r="K443" s="397" t="str">
        <f>Translations!$B$407</f>
        <v>Inköpsregister</v>
      </c>
      <c r="L443" s="392" t="str">
        <f>L$453</f>
        <v>Laboratorieanalyser</v>
      </c>
      <c r="M443" s="393"/>
      <c r="N443" s="362">
        <f t="shared" si="26"/>
        <v>3</v>
      </c>
      <c r="O443" s="394" t="str">
        <f t="shared" si="23"/>
        <v>Organiska baskemikalier: Massbalansmetod</v>
      </c>
      <c r="P443" s="364"/>
      <c r="Q443" s="395" t="str">
        <f t="shared" si="24"/>
        <v>NCV_Organiska baskemikalier: Massbalansmetod</v>
      </c>
      <c r="X443" s="314" t="b">
        <f t="shared" si="25"/>
        <v>0</v>
      </c>
      <c r="Z443" s="315" t="str">
        <f>""</f>
        <v/>
      </c>
      <c r="AA443" s="379"/>
      <c r="AB443" s="379"/>
      <c r="AC443" s="379"/>
      <c r="AD443" s="379"/>
      <c r="AE443" s="379"/>
      <c r="AF443" s="326"/>
      <c r="AG443" s="315"/>
      <c r="AJ443" s="314">
        <f>AJ$453</f>
        <v>1</v>
      </c>
      <c r="AL443" s="314">
        <f>AL$453</f>
        <v>1</v>
      </c>
      <c r="AM443" s="369">
        <v>1</v>
      </c>
      <c r="AN443" s="314">
        <f>AN$453</f>
        <v>2</v>
      </c>
    </row>
    <row r="444" spans="1:40" ht="12.75" customHeight="1" x14ac:dyDescent="0.2">
      <c r="A444" s="314">
        <f t="shared" si="29"/>
        <v>37</v>
      </c>
      <c r="B444" s="390" t="str">
        <f t="shared" si="29"/>
        <v>Produktion eller bearbetning av järnmetaller och icke-järnmetaller, inklusive sekundärt aluminium</v>
      </c>
      <c r="C444" s="364" t="str">
        <f t="shared" si="29"/>
        <v>(Icke) järnmetaller, sek. aluminium</v>
      </c>
      <c r="D444" s="364" t="str">
        <f t="shared" si="29"/>
        <v>Processutsläpp</v>
      </c>
      <c r="E444" s="364"/>
      <c r="F444" s="391" t="str">
        <f t="shared" si="21"/>
        <v>Processutsläpp</v>
      </c>
      <c r="G444" s="362" t="str">
        <f>EUconst_NA</f>
        <v>ej tillämpligt</v>
      </c>
      <c r="H444" s="392"/>
      <c r="I444" s="392"/>
      <c r="J444" s="396"/>
      <c r="K444" s="398"/>
      <c r="L444" s="392"/>
      <c r="M444" s="393"/>
      <c r="N444" s="362" t="str">
        <f t="shared" si="26"/>
        <v>ej tillämpligt</v>
      </c>
      <c r="O444" s="394" t="str">
        <f t="shared" si="23"/>
        <v>(Icke) järnmetaller, sek. aluminium: Processutsläpp</v>
      </c>
      <c r="P444" s="364"/>
      <c r="Q444" s="395" t="str">
        <f t="shared" si="24"/>
        <v>NCV_(Icke) järnmetaller, sek. aluminium: Processutsläpp</v>
      </c>
      <c r="X444" s="314" t="b">
        <f t="shared" si="25"/>
        <v>1</v>
      </c>
      <c r="Z444" s="315" t="str">
        <f>EUconst_NA</f>
        <v>ej tillämpligt</v>
      </c>
      <c r="AA444" s="379"/>
      <c r="AB444" s="379"/>
      <c r="AC444" s="96"/>
      <c r="AD444" s="96"/>
      <c r="AE444" s="379"/>
      <c r="AF444" s="326"/>
      <c r="AG444" s="315"/>
      <c r="AM444" s="369"/>
    </row>
    <row r="445" spans="1:40" ht="12.75" customHeight="1" x14ac:dyDescent="0.2">
      <c r="A445" s="314">
        <f t="shared" si="29"/>
        <v>38</v>
      </c>
      <c r="B445" s="390" t="str">
        <f t="shared" si="29"/>
        <v>Produktion eller bearbetning av järnmetaller och icke-järnmetaller, inklusive sekundärt aluminium</v>
      </c>
      <c r="C445" s="364" t="str">
        <f t="shared" si="29"/>
        <v>(Icke) järnmetaller, sek. aluminium</v>
      </c>
      <c r="D445" s="364" t="str">
        <f t="shared" si="29"/>
        <v>Massbalansmetod</v>
      </c>
      <c r="E445" s="364"/>
      <c r="F445" s="391" t="str">
        <f t="shared" si="21"/>
        <v>Massbalans</v>
      </c>
      <c r="G445" s="362" t="str">
        <f>""</f>
        <v/>
      </c>
      <c r="H445" s="392" t="str">
        <f>H$453</f>
        <v>Typ I</v>
      </c>
      <c r="I445" s="392"/>
      <c r="J445" s="392" t="str">
        <f>J$453</f>
        <v>Typ II</v>
      </c>
      <c r="K445" s="397" t="str">
        <f>Translations!$B$407</f>
        <v>Inköpsregister</v>
      </c>
      <c r="L445" s="392" t="str">
        <f>L$453</f>
        <v>Laboratorieanalyser</v>
      </c>
      <c r="M445" s="393"/>
      <c r="N445" s="362">
        <f t="shared" si="26"/>
        <v>3</v>
      </c>
      <c r="O445" s="394" t="str">
        <f t="shared" si="23"/>
        <v>(Icke) järnmetaller, sek. aluminium: Massbalansmetod</v>
      </c>
      <c r="P445" s="364"/>
      <c r="Q445" s="395" t="str">
        <f t="shared" si="24"/>
        <v>NCV_(Icke) järnmetaller, sek. aluminium: Massbalansmetod</v>
      </c>
      <c r="X445" s="314" t="b">
        <f t="shared" si="25"/>
        <v>0</v>
      </c>
      <c r="Z445" s="315" t="str">
        <f>""</f>
        <v/>
      </c>
      <c r="AA445" s="379"/>
      <c r="AB445" s="379"/>
      <c r="AC445" s="379"/>
      <c r="AD445" s="379"/>
      <c r="AE445" s="379"/>
      <c r="AF445" s="326"/>
      <c r="AG445" s="315"/>
      <c r="AJ445" s="314">
        <f>AJ$453</f>
        <v>1</v>
      </c>
      <c r="AL445" s="314">
        <f>AL$453</f>
        <v>1</v>
      </c>
      <c r="AM445" s="369">
        <v>1</v>
      </c>
      <c r="AN445" s="314">
        <f>AN$453</f>
        <v>2</v>
      </c>
    </row>
    <row r="446" spans="1:40" ht="12.75" customHeight="1" x14ac:dyDescent="0.2">
      <c r="A446" s="314">
        <f t="shared" si="29"/>
        <v>39</v>
      </c>
      <c r="B446" s="390" t="str">
        <f t="shared" si="29"/>
        <v>Produktion av natriumkarbonat och natriumbikarbonat</v>
      </c>
      <c r="C446" s="364" t="str">
        <f t="shared" si="29"/>
        <v>Natriumkarbonat / natriumbikarbonat</v>
      </c>
      <c r="D446" s="364" t="str">
        <f t="shared" si="29"/>
        <v>Massbalansmetod</v>
      </c>
      <c r="E446" s="364"/>
      <c r="F446" s="391" t="str">
        <f t="shared" si="21"/>
        <v>Massbalans</v>
      </c>
      <c r="G446" s="362" t="str">
        <f>""</f>
        <v/>
      </c>
      <c r="H446" s="392" t="str">
        <f>H$453</f>
        <v>Typ I</v>
      </c>
      <c r="I446" s="392"/>
      <c r="J446" s="392" t="str">
        <f>J$453</f>
        <v>Typ II</v>
      </c>
      <c r="K446" s="397" t="str">
        <f>Translations!$B$407</f>
        <v>Inköpsregister</v>
      </c>
      <c r="L446" s="392" t="str">
        <f>L$453</f>
        <v>Laboratorieanalyser</v>
      </c>
      <c r="M446" s="393"/>
      <c r="N446" s="362">
        <f t="shared" si="26"/>
        <v>3</v>
      </c>
      <c r="O446" s="394" t="str">
        <f t="shared" si="23"/>
        <v>Natriumkarbonat / natriumbikarbonat: Massbalansmetod</v>
      </c>
      <c r="P446" s="364"/>
      <c r="Q446" s="395" t="str">
        <f t="shared" si="24"/>
        <v>NCV_Natriumkarbonat / natriumbikarbonat: Massbalansmetod</v>
      </c>
      <c r="X446" s="314" t="b">
        <f t="shared" si="25"/>
        <v>0</v>
      </c>
      <c r="Z446" s="315" t="str">
        <f>""</f>
        <v/>
      </c>
      <c r="AA446" s="379"/>
      <c r="AB446" s="379"/>
      <c r="AC446" s="379"/>
      <c r="AD446" s="379"/>
      <c r="AE446" s="379"/>
      <c r="AF446" s="326"/>
      <c r="AG446" s="315"/>
      <c r="AJ446" s="314">
        <f>AJ$453</f>
        <v>1</v>
      </c>
      <c r="AL446" s="314">
        <f>AL$453</f>
        <v>1</v>
      </c>
      <c r="AM446" s="369">
        <v>1</v>
      </c>
      <c r="AN446" s="314">
        <f>AN$453</f>
        <v>2</v>
      </c>
    </row>
    <row r="447" spans="1:40" ht="12.75" customHeight="1" x14ac:dyDescent="0.2">
      <c r="A447" s="314">
        <f t="shared" si="29"/>
        <v>40</v>
      </c>
      <c r="B447" s="390" t="str">
        <f t="shared" si="29"/>
        <v>Produktion av primärt aluminium</v>
      </c>
      <c r="C447" s="364" t="str">
        <f t="shared" si="29"/>
        <v>Primärt aluminium</v>
      </c>
      <c r="D447" s="364" t="str">
        <f t="shared" si="29"/>
        <v>Massbalansmetod</v>
      </c>
      <c r="E447" s="364"/>
      <c r="F447" s="391" t="str">
        <f t="shared" si="21"/>
        <v>Massbalans</v>
      </c>
      <c r="G447" s="362" t="str">
        <f>""</f>
        <v/>
      </c>
      <c r="H447" s="392" t="str">
        <f>H$453</f>
        <v>Typ I</v>
      </c>
      <c r="I447" s="392"/>
      <c r="J447" s="392" t="str">
        <f>J$453</f>
        <v>Typ II</v>
      </c>
      <c r="K447" s="397" t="str">
        <f>Translations!$B$407</f>
        <v>Inköpsregister</v>
      </c>
      <c r="L447" s="392" t="str">
        <f>L$453</f>
        <v>Laboratorieanalyser</v>
      </c>
      <c r="M447" s="393"/>
      <c r="N447" s="362">
        <f t="shared" si="26"/>
        <v>3</v>
      </c>
      <c r="O447" s="394" t="str">
        <f t="shared" si="23"/>
        <v>Primärt aluminium: Massbalansmetod</v>
      </c>
      <c r="P447" s="364"/>
      <c r="Q447" s="395" t="str">
        <f t="shared" si="24"/>
        <v>NCV_Primärt aluminium: Massbalansmetod</v>
      </c>
      <c r="X447" s="314" t="b">
        <f t="shared" si="25"/>
        <v>0</v>
      </c>
      <c r="Z447" s="315" t="str">
        <f>""</f>
        <v/>
      </c>
      <c r="AA447" s="379"/>
      <c r="AB447" s="379"/>
      <c r="AC447" s="379"/>
      <c r="AD447" s="379"/>
      <c r="AE447" s="379"/>
      <c r="AF447" s="326"/>
      <c r="AG447" s="315"/>
      <c r="AJ447" s="314">
        <f>AJ$453</f>
        <v>1</v>
      </c>
      <c r="AL447" s="314">
        <f>AL$453</f>
        <v>1</v>
      </c>
      <c r="AM447" s="369">
        <v>1</v>
      </c>
      <c r="AN447" s="314">
        <f>AN$453</f>
        <v>2</v>
      </c>
    </row>
    <row r="448" spans="1:40" ht="12.75" customHeight="1" x14ac:dyDescent="0.2">
      <c r="A448" s="314">
        <f t="shared" ref="A448:D449" si="30">A400</f>
        <v>41</v>
      </c>
      <c r="B448" s="390" t="str">
        <f t="shared" si="30"/>
        <v>Produktion av primärt aluminium</v>
      </c>
      <c r="C448" s="364" t="str">
        <f t="shared" si="30"/>
        <v>Primärt aluminium</v>
      </c>
      <c r="D448" s="364" t="str">
        <f t="shared" si="30"/>
        <v>PFC-utsläpp (regressionsmetoden)</v>
      </c>
      <c r="E448" s="364"/>
      <c r="F448" s="391" t="str">
        <f t="shared" si="21"/>
        <v>PFC-utsläpp</v>
      </c>
      <c r="G448" s="362" t="str">
        <f>EUconst_NA</f>
        <v>ej tillämpligt</v>
      </c>
      <c r="H448" s="392"/>
      <c r="I448" s="392"/>
      <c r="J448" s="396"/>
      <c r="K448" s="398"/>
      <c r="L448" s="392"/>
      <c r="M448" s="393"/>
      <c r="N448" s="362" t="str">
        <f t="shared" si="26"/>
        <v>ej tillämpligt</v>
      </c>
      <c r="O448" s="394" t="str">
        <f t="shared" si="23"/>
        <v>Primärt aluminium: PFC-utsläpp (regressionsmetoden)</v>
      </c>
      <c r="P448" s="364"/>
      <c r="Q448" s="395" t="str">
        <f t="shared" si="24"/>
        <v>NCV_Primärt aluminium: PFC-utsläpp (regressionsmetoden)</v>
      </c>
      <c r="X448" s="314" t="b">
        <f t="shared" si="25"/>
        <v>1</v>
      </c>
      <c r="Z448" s="315" t="str">
        <f>EUconst_NA</f>
        <v>ej tillämpligt</v>
      </c>
      <c r="AA448" s="379"/>
      <c r="AB448" s="379"/>
      <c r="AC448" s="96"/>
      <c r="AD448" s="96"/>
      <c r="AE448" s="379"/>
      <c r="AF448" s="326"/>
      <c r="AG448" s="315"/>
    </row>
    <row r="449" spans="1:40" ht="12.75" customHeight="1" thickBot="1" x14ac:dyDescent="0.25">
      <c r="A449" s="314">
        <f t="shared" si="30"/>
        <v>42</v>
      </c>
      <c r="B449" s="399" t="str">
        <f t="shared" si="30"/>
        <v>Produktion av primärt aluminium</v>
      </c>
      <c r="C449" s="400" t="str">
        <f t="shared" si="30"/>
        <v>Primärt aluminium</v>
      </c>
      <c r="D449" s="400" t="str">
        <f t="shared" si="30"/>
        <v>PFC-utsläpp (överspänningsmetoden)</v>
      </c>
      <c r="E449" s="400"/>
      <c r="F449" s="401" t="str">
        <f t="shared" si="21"/>
        <v>PFC-utsläpp</v>
      </c>
      <c r="G449" s="402" t="str">
        <f>EUconst_NA</f>
        <v>ej tillämpligt</v>
      </c>
      <c r="H449" s="403"/>
      <c r="I449" s="403"/>
      <c r="J449" s="404"/>
      <c r="K449" s="404"/>
      <c r="L449" s="403"/>
      <c r="M449" s="405"/>
      <c r="N449" s="402" t="str">
        <f t="shared" si="26"/>
        <v>ej tillämpligt</v>
      </c>
      <c r="O449" s="406" t="str">
        <f t="shared" si="23"/>
        <v>Primärt aluminium: PFC-utsläpp (överspänningsmetoden)</v>
      </c>
      <c r="P449" s="400"/>
      <c r="Q449" s="407" t="str">
        <f t="shared" si="24"/>
        <v>NCV_Primärt aluminium: PFC-utsläpp (överspänningsmetoden)</v>
      </c>
      <c r="X449" s="314" t="b">
        <f t="shared" si="25"/>
        <v>1</v>
      </c>
      <c r="Z449" s="315" t="str">
        <f>EUconst_NA</f>
        <v>ej tillämpligt</v>
      </c>
      <c r="AA449" s="378"/>
      <c r="AB449" s="378"/>
      <c r="AC449" s="96"/>
      <c r="AD449" s="96"/>
      <c r="AE449" s="379"/>
      <c r="AF449" s="326"/>
      <c r="AG449" s="315"/>
    </row>
    <row r="450" spans="1:40" ht="12.75" customHeight="1" x14ac:dyDescent="0.2">
      <c r="B450" s="96"/>
      <c r="C450" s="96"/>
      <c r="D450" s="96"/>
      <c r="E450" s="96"/>
      <c r="F450" s="415"/>
      <c r="G450" s="96"/>
      <c r="H450" s="378"/>
      <c r="I450" s="378"/>
      <c r="J450" s="409"/>
      <c r="K450" s="409"/>
      <c r="L450" s="378"/>
      <c r="M450" s="410"/>
      <c r="N450" s="315"/>
      <c r="O450" s="96"/>
      <c r="P450" s="96"/>
      <c r="Q450" s="96"/>
      <c r="X450" s="314" t="b">
        <f t="shared" si="25"/>
        <v>0</v>
      </c>
      <c r="Z450" s="96"/>
      <c r="AA450" s="379"/>
      <c r="AB450" s="379"/>
      <c r="AC450" s="96"/>
      <c r="AD450" s="96"/>
      <c r="AE450" s="379"/>
      <c r="AF450" s="326"/>
      <c r="AG450" s="315"/>
    </row>
    <row r="451" spans="1:40" ht="12.75" customHeight="1" x14ac:dyDescent="0.2">
      <c r="B451" s="96" t="s">
        <v>275</v>
      </c>
      <c r="C451" s="96"/>
      <c r="D451" s="96"/>
      <c r="E451" s="96"/>
      <c r="F451" s="96"/>
      <c r="G451" s="96"/>
      <c r="H451" s="378"/>
      <c r="I451" s="378"/>
      <c r="J451" s="409"/>
      <c r="K451" s="409"/>
      <c r="L451" s="378"/>
      <c r="M451" s="410"/>
      <c r="N451" s="315"/>
      <c r="O451" s="96"/>
      <c r="P451" s="96"/>
      <c r="Q451" s="96"/>
      <c r="X451" s="314" t="b">
        <f t="shared" si="25"/>
        <v>0</v>
      </c>
      <c r="Z451" s="96"/>
      <c r="AA451" s="379"/>
      <c r="AB451" s="379"/>
      <c r="AC451" s="96"/>
      <c r="AD451" s="96"/>
      <c r="AE451" s="379"/>
      <c r="AF451" s="326"/>
      <c r="AG451" s="315"/>
    </row>
    <row r="452" spans="1:40" ht="12.75" customHeight="1" x14ac:dyDescent="0.2">
      <c r="B452" s="96" t="s">
        <v>276</v>
      </c>
      <c r="C452" s="96"/>
      <c r="D452" s="96"/>
      <c r="E452" s="96"/>
      <c r="F452" s="96"/>
      <c r="G452" s="96"/>
      <c r="H452" s="378"/>
      <c r="I452" s="378"/>
      <c r="J452" s="409"/>
      <c r="K452" s="409"/>
      <c r="L452" s="378"/>
      <c r="M452" s="410"/>
      <c r="N452" s="315"/>
      <c r="O452" s="96"/>
      <c r="P452" s="96"/>
      <c r="Q452" s="96"/>
      <c r="X452" s="314" t="b">
        <f t="shared" si="25"/>
        <v>0</v>
      </c>
      <c r="Z452" s="96"/>
      <c r="AA452" s="379"/>
      <c r="AB452" s="379"/>
      <c r="AC452" s="96"/>
      <c r="AD452" s="96"/>
      <c r="AE452" s="379"/>
      <c r="AF452" s="326"/>
      <c r="AG452" s="315"/>
    </row>
    <row r="453" spans="1:40" ht="12.75" customHeight="1" x14ac:dyDescent="0.2">
      <c r="B453" s="96" t="str">
        <f>Translations!$B$387</f>
        <v>Massbalans</v>
      </c>
      <c r="C453" s="96"/>
      <c r="D453" s="96"/>
      <c r="E453" s="96"/>
      <c r="F453" s="96"/>
      <c r="G453" s="379"/>
      <c r="H453" s="378" t="str">
        <f>H408</f>
        <v>Typ I</v>
      </c>
      <c r="I453" s="378"/>
      <c r="J453" s="378" t="str">
        <f>J408</f>
        <v>Typ II</v>
      </c>
      <c r="K453" s="378"/>
      <c r="L453" s="378" t="str">
        <f>L408</f>
        <v>Laboratorieanalyser</v>
      </c>
      <c r="M453" s="378"/>
      <c r="N453" s="315"/>
      <c r="O453" s="96"/>
      <c r="P453" s="96"/>
      <c r="Q453" s="96"/>
      <c r="X453" s="314" t="b">
        <f t="shared" si="25"/>
        <v>0</v>
      </c>
      <c r="Z453" s="379"/>
      <c r="AA453" s="379"/>
      <c r="AB453" s="379"/>
      <c r="AC453" s="379"/>
      <c r="AD453" s="379"/>
      <c r="AE453" s="379"/>
      <c r="AF453" s="379"/>
      <c r="AG453" s="315"/>
      <c r="AJ453" s="314">
        <f>AJ408</f>
        <v>1</v>
      </c>
      <c r="AL453" s="314">
        <f>AL408</f>
        <v>1</v>
      </c>
      <c r="AN453" s="314">
        <f>AN408</f>
        <v>2</v>
      </c>
    </row>
    <row r="454" spans="1:40" ht="12.75" customHeight="1" x14ac:dyDescent="0.2">
      <c r="B454" s="96"/>
      <c r="C454" s="96"/>
      <c r="D454" s="96"/>
      <c r="E454" s="96"/>
      <c r="F454" s="375"/>
      <c r="G454" s="96"/>
      <c r="H454" s="416"/>
      <c r="I454" s="416"/>
      <c r="J454" s="409"/>
      <c r="K454" s="409"/>
      <c r="L454" s="416"/>
      <c r="M454" s="410"/>
      <c r="N454" s="315"/>
      <c r="O454" s="96"/>
      <c r="P454" s="96"/>
      <c r="Q454" s="96"/>
      <c r="X454" s="314" t="b">
        <f t="shared" si="25"/>
        <v>0</v>
      </c>
      <c r="Z454" s="96"/>
      <c r="AA454" s="375"/>
      <c r="AB454" s="375"/>
      <c r="AC454" s="96"/>
      <c r="AD454" s="96"/>
      <c r="AE454" s="375"/>
      <c r="AF454" s="326"/>
      <c r="AG454" s="315"/>
    </row>
    <row r="455" spans="1:40" s="356" customFormat="1" ht="13.5" customHeight="1" thickBot="1" x14ac:dyDescent="0.25">
      <c r="B455" s="380" t="str">
        <f>Translations!$B$408</f>
        <v>Kolinnehåll</v>
      </c>
      <c r="F455" s="380" t="str">
        <f t="shared" ref="F455:F497" si="31">F407</f>
        <v>Källtyp</v>
      </c>
      <c r="G455" s="359" t="str">
        <f>Translations!$B$289</f>
        <v>Lägsta</v>
      </c>
      <c r="H455" s="412">
        <v>1</v>
      </c>
      <c r="I455" s="412">
        <v>2</v>
      </c>
      <c r="J455" s="412" t="s">
        <v>272</v>
      </c>
      <c r="K455" s="412" t="str">
        <f>Translations!$B$257</f>
        <v>2b</v>
      </c>
      <c r="L455" s="412">
        <v>3</v>
      </c>
      <c r="M455" s="413"/>
      <c r="N455" s="359" t="str">
        <f>Translations!$B$290</f>
        <v>Högsta</v>
      </c>
      <c r="X455" s="320"/>
      <c r="Z455" s="359" t="str">
        <f>Translations!$B$289</f>
        <v>Lägsta</v>
      </c>
      <c r="AA455" s="359"/>
      <c r="AB455" s="359"/>
      <c r="AC455" s="359"/>
      <c r="AD455" s="359"/>
      <c r="AE455" s="359"/>
      <c r="AF455" s="381"/>
      <c r="AG455" s="359"/>
      <c r="AI455" s="380" t="str">
        <f>Translations!$B$389</f>
        <v>Standardvärde?</v>
      </c>
      <c r="AJ455" s="359">
        <v>1</v>
      </c>
      <c r="AK455" s="359">
        <v>2</v>
      </c>
      <c r="AL455" s="359" t="s">
        <v>272</v>
      </c>
      <c r="AM455" s="359" t="str">
        <f>Translations!$B$257</f>
        <v>2b</v>
      </c>
      <c r="AN455" s="359">
        <v>3</v>
      </c>
    </row>
    <row r="456" spans="1:40" ht="12.75" customHeight="1" x14ac:dyDescent="0.2">
      <c r="A456" s="314">
        <f t="shared" ref="A456:D475" si="32">A408</f>
        <v>1</v>
      </c>
      <c r="B456" s="382" t="str">
        <f t="shared" si="32"/>
        <v>Förbränning av bränslen och bränslen som används som insatsmaterial i processen</v>
      </c>
      <c r="C456" s="383" t="str">
        <f t="shared" si="32"/>
        <v>Förbränning</v>
      </c>
      <c r="D456" s="383" t="str">
        <f t="shared" si="32"/>
        <v>Kommersiella standardbränslen</v>
      </c>
      <c r="E456" s="383"/>
      <c r="F456" s="384" t="str">
        <f t="shared" si="31"/>
        <v>Förbränning</v>
      </c>
      <c r="G456" s="385" t="str">
        <f>EUconst_NA</f>
        <v>ej tillämpligt</v>
      </c>
      <c r="H456" s="386"/>
      <c r="I456" s="386"/>
      <c r="J456" s="417"/>
      <c r="K456" s="417"/>
      <c r="L456" s="386"/>
      <c r="M456" s="387"/>
      <c r="N456" s="385" t="str">
        <f t="shared" ref="N456:N497" si="33">IF(G456=EUconst_NA,EUconst_NA,IF(ISBLANK(J456),COUNTA(H456:M456),COUNTA(H456,J456,L456)))</f>
        <v>ej tillämpligt</v>
      </c>
      <c r="O456" s="388" t="str">
        <f t="shared" ref="O456:O497" si="34">C456 &amp; ": " &amp;D456</f>
        <v>Förbränning: Kommersiella standardbränslen</v>
      </c>
      <c r="P456" s="383"/>
      <c r="Q456" s="389" t="str">
        <f t="shared" ref="Q456:Q497" si="35">EUconst_CNTR_CarbonContent&amp;O456</f>
        <v>CarbC_Förbränning: Kommersiella standardbränslen</v>
      </c>
      <c r="X456" s="314" t="b">
        <f t="shared" ref="X456:X502" si="36">IF(G456=EUconst_NA,TRUE,FALSE)</f>
        <v>1</v>
      </c>
      <c r="Z456" s="315" t="str">
        <f>EUconst_NA</f>
        <v>ej tillämpligt</v>
      </c>
      <c r="AA456" s="379"/>
      <c r="AB456" s="379"/>
      <c r="AC456" s="96"/>
      <c r="AD456" s="96"/>
      <c r="AE456" s="379"/>
      <c r="AF456" s="326"/>
      <c r="AG456" s="315"/>
      <c r="AJ456" s="314" t="str">
        <f>EUconst_NA</f>
        <v>ej tillämpligt</v>
      </c>
      <c r="AK456" s="314" t="str">
        <f>EUconst_NA</f>
        <v>ej tillämpligt</v>
      </c>
      <c r="AN456" s="314" t="str">
        <f>EUconst_NA</f>
        <v>ej tillämpligt</v>
      </c>
    </row>
    <row r="457" spans="1:40" ht="12.75" customHeight="1" x14ac:dyDescent="0.2">
      <c r="A457" s="314">
        <f t="shared" si="32"/>
        <v>2</v>
      </c>
      <c r="B457" s="390" t="str">
        <f t="shared" si="32"/>
        <v>Förbränning av bränslen och bränslen som används som insatsmaterial i processen</v>
      </c>
      <c r="C457" s="364" t="str">
        <f t="shared" si="32"/>
        <v>Förbränning</v>
      </c>
      <c r="D457" s="364" t="str">
        <f t="shared" si="32"/>
        <v>Övriga gasformiga &amp; flytande bränslen</v>
      </c>
      <c r="E457" s="364"/>
      <c r="F457" s="391" t="str">
        <f t="shared" si="31"/>
        <v>Förbränning</v>
      </c>
      <c r="G457" s="362" t="str">
        <f>EUconst_NA</f>
        <v>ej tillämpligt</v>
      </c>
      <c r="H457" s="392"/>
      <c r="I457" s="392"/>
      <c r="J457" s="396"/>
      <c r="K457" s="396"/>
      <c r="L457" s="392"/>
      <c r="M457" s="393"/>
      <c r="N457" s="362" t="str">
        <f t="shared" si="33"/>
        <v>ej tillämpligt</v>
      </c>
      <c r="O457" s="394" t="str">
        <f t="shared" si="34"/>
        <v>Förbränning: Övriga gasformiga &amp; flytande bränslen</v>
      </c>
      <c r="P457" s="364"/>
      <c r="Q457" s="395" t="str">
        <f t="shared" si="35"/>
        <v>CarbC_Förbränning: Övriga gasformiga &amp; flytande bränslen</v>
      </c>
      <c r="X457" s="314" t="b">
        <f t="shared" si="36"/>
        <v>1</v>
      </c>
      <c r="Z457" s="315" t="str">
        <f>EUconst_NA</f>
        <v>ej tillämpligt</v>
      </c>
      <c r="AA457" s="379"/>
      <c r="AB457" s="379"/>
      <c r="AC457" s="96"/>
      <c r="AD457" s="96"/>
      <c r="AE457" s="379"/>
      <c r="AF457" s="326"/>
      <c r="AG457" s="315"/>
      <c r="AJ457" s="314" t="str">
        <f>EUconst_NA</f>
        <v>ej tillämpligt</v>
      </c>
      <c r="AK457" s="314" t="str">
        <f>EUconst_NA</f>
        <v>ej tillämpligt</v>
      </c>
      <c r="AN457" s="314" t="str">
        <f>EUconst_NA</f>
        <v>ej tillämpligt</v>
      </c>
    </row>
    <row r="458" spans="1:40" ht="12.75" customHeight="1" x14ac:dyDescent="0.2">
      <c r="A458" s="314">
        <f t="shared" si="32"/>
        <v>3</v>
      </c>
      <c r="B458" s="390" t="str">
        <f t="shared" si="32"/>
        <v>Förbränning av bränslen och bränslen som används som insatsmaterial i processen</v>
      </c>
      <c r="C458" s="364" t="str">
        <f t="shared" si="32"/>
        <v>Förbränning</v>
      </c>
      <c r="D458" s="364" t="str">
        <f t="shared" si="32"/>
        <v>Fasta bränslen</v>
      </c>
      <c r="E458" s="364"/>
      <c r="F458" s="391" t="str">
        <f t="shared" si="31"/>
        <v>Förbränning</v>
      </c>
      <c r="G458" s="362" t="str">
        <f>EUconst_NA</f>
        <v>ej tillämpligt</v>
      </c>
      <c r="H458" s="392"/>
      <c r="I458" s="392"/>
      <c r="J458" s="396"/>
      <c r="K458" s="396"/>
      <c r="L458" s="392"/>
      <c r="M458" s="393"/>
      <c r="N458" s="362" t="str">
        <f t="shared" si="33"/>
        <v>ej tillämpligt</v>
      </c>
      <c r="O458" s="394" t="str">
        <f t="shared" si="34"/>
        <v>Förbränning: Fasta bränslen</v>
      </c>
      <c r="P458" s="364"/>
      <c r="Q458" s="395" t="str">
        <f t="shared" si="35"/>
        <v>CarbC_Förbränning: Fasta bränslen</v>
      </c>
      <c r="X458" s="314" t="b">
        <f t="shared" si="36"/>
        <v>1</v>
      </c>
      <c r="Z458" s="315" t="str">
        <f>EUconst_NA</f>
        <v>ej tillämpligt</v>
      </c>
      <c r="AA458" s="379"/>
      <c r="AB458" s="379"/>
      <c r="AC458" s="96"/>
      <c r="AD458" s="96"/>
      <c r="AE458" s="379"/>
      <c r="AF458" s="326"/>
      <c r="AG458" s="315"/>
    </row>
    <row r="459" spans="1:40" ht="12.75" customHeight="1" x14ac:dyDescent="0.2">
      <c r="A459" s="314">
        <f t="shared" si="32"/>
        <v>4</v>
      </c>
      <c r="B459" s="390" t="str">
        <f t="shared" si="32"/>
        <v>Förbränning av bränslen och bränslen som används som insatsmaterial i processen</v>
      </c>
      <c r="C459" s="364" t="str">
        <f t="shared" si="32"/>
        <v>Förbränning</v>
      </c>
      <c r="D459" s="364" t="str">
        <f t="shared" si="32"/>
        <v>Gasbehandlingsanläggningar</v>
      </c>
      <c r="E459" s="364"/>
      <c r="F459" s="391" t="str">
        <f t="shared" si="31"/>
        <v>Massbalans</v>
      </c>
      <c r="G459" s="362">
        <v>1</v>
      </c>
      <c r="H459" s="392" t="str">
        <f>H$501</f>
        <v>Typ I</v>
      </c>
      <c r="I459" s="392"/>
      <c r="J459" s="392" t="str">
        <f>J$501</f>
        <v>Typ II</v>
      </c>
      <c r="K459" s="392" t="str">
        <f>K$501</f>
        <v>Närmevärden</v>
      </c>
      <c r="L459" s="392" t="str">
        <f>L$501</f>
        <v>Laboratorieanalyser</v>
      </c>
      <c r="M459" s="393"/>
      <c r="N459" s="362">
        <f t="shared" si="33"/>
        <v>3</v>
      </c>
      <c r="O459" s="394" t="str">
        <f t="shared" si="34"/>
        <v>Förbränning: Gasbehandlingsanläggningar</v>
      </c>
      <c r="P459" s="364"/>
      <c r="Q459" s="395" t="str">
        <f t="shared" si="35"/>
        <v>CarbC_Förbränning: Gasbehandlingsanläggningar</v>
      </c>
      <c r="X459" s="314" t="b">
        <f t="shared" si="36"/>
        <v>0</v>
      </c>
      <c r="Z459" s="315">
        <v>1</v>
      </c>
      <c r="AA459" s="379"/>
      <c r="AB459" s="379"/>
      <c r="AC459" s="379"/>
      <c r="AD459" s="379"/>
      <c r="AE459" s="379"/>
      <c r="AF459" s="326"/>
      <c r="AG459" s="315"/>
      <c r="AJ459" s="314">
        <f>AJ$501</f>
        <v>1</v>
      </c>
      <c r="AL459" s="314">
        <f>AL$501</f>
        <v>1</v>
      </c>
      <c r="AM459" s="314" t="str">
        <f>AM$501</f>
        <v>Närmevärden</v>
      </c>
      <c r="AN459" s="314">
        <f>AN$501</f>
        <v>2</v>
      </c>
    </row>
    <row r="460" spans="1:40" ht="12.75" customHeight="1" x14ac:dyDescent="0.2">
      <c r="A460" s="314">
        <f t="shared" si="32"/>
        <v>5</v>
      </c>
      <c r="B460" s="390" t="str">
        <f t="shared" si="32"/>
        <v>Förbränning av bränslen och bränslen som används som insatsmaterial i processen</v>
      </c>
      <c r="C460" s="364" t="str">
        <f t="shared" si="32"/>
        <v>Förbränning</v>
      </c>
      <c r="D460" s="364" t="str">
        <f t="shared" si="32"/>
        <v>Fackelbrännare</v>
      </c>
      <c r="E460" s="364"/>
      <c r="F460" s="391" t="str">
        <f t="shared" si="31"/>
        <v>Förbränning</v>
      </c>
      <c r="G460" s="362" t="str">
        <f>EUconst_NA</f>
        <v>ej tillämpligt</v>
      </c>
      <c r="H460" s="392"/>
      <c r="I460" s="392"/>
      <c r="J460" s="396"/>
      <c r="K460" s="396"/>
      <c r="L460" s="392"/>
      <c r="M460" s="393"/>
      <c r="N460" s="362" t="str">
        <f t="shared" si="33"/>
        <v>ej tillämpligt</v>
      </c>
      <c r="O460" s="394" t="str">
        <f t="shared" si="34"/>
        <v>Förbränning: Fackelbrännare</v>
      </c>
      <c r="P460" s="364"/>
      <c r="Q460" s="395" t="str">
        <f t="shared" si="35"/>
        <v>CarbC_Förbränning: Fackelbrännare</v>
      </c>
      <c r="X460" s="314" t="b">
        <f t="shared" si="36"/>
        <v>1</v>
      </c>
      <c r="Z460" s="315" t="str">
        <f>EUconst_NA</f>
        <v>ej tillämpligt</v>
      </c>
      <c r="AA460" s="379"/>
      <c r="AB460" s="379"/>
      <c r="AC460" s="96"/>
      <c r="AD460" s="96"/>
      <c r="AE460" s="379"/>
      <c r="AF460" s="326"/>
      <c r="AG460" s="315"/>
    </row>
    <row r="461" spans="1:40" ht="12.75" customHeight="1" x14ac:dyDescent="0.2">
      <c r="A461" s="314">
        <f t="shared" si="32"/>
        <v>6</v>
      </c>
      <c r="B461" s="390" t="str">
        <f t="shared" si="32"/>
        <v>Förbränning av bränslen och bränslen som används som insatsmaterial i processen</v>
      </c>
      <c r="C461" s="364" t="str">
        <f t="shared" si="32"/>
        <v>Förbränning</v>
      </c>
      <c r="D461" s="364" t="str">
        <f t="shared" si="32"/>
        <v>Tvättning (karbonat)</v>
      </c>
      <c r="E461" s="364"/>
      <c r="F461" s="391" t="str">
        <f t="shared" si="31"/>
        <v>Processutsläpp</v>
      </c>
      <c r="G461" s="362" t="str">
        <f>EUconst_NA</f>
        <v>ej tillämpligt</v>
      </c>
      <c r="H461" s="392"/>
      <c r="I461" s="392"/>
      <c r="J461" s="396"/>
      <c r="K461" s="396"/>
      <c r="L461" s="392"/>
      <c r="M461" s="393"/>
      <c r="N461" s="362" t="str">
        <f t="shared" si="33"/>
        <v>ej tillämpligt</v>
      </c>
      <c r="O461" s="394" t="str">
        <f t="shared" si="34"/>
        <v>Förbränning: Tvättning (karbonat)</v>
      </c>
      <c r="P461" s="364"/>
      <c r="Q461" s="395" t="str">
        <f t="shared" si="35"/>
        <v>CarbC_Förbränning: Tvättning (karbonat)</v>
      </c>
      <c r="X461" s="314" t="b">
        <f t="shared" si="36"/>
        <v>1</v>
      </c>
      <c r="Z461" s="315" t="str">
        <f>EUconst_NA</f>
        <v>ej tillämpligt</v>
      </c>
      <c r="AA461" s="379"/>
      <c r="AB461" s="379"/>
      <c r="AC461" s="96"/>
      <c r="AD461" s="96"/>
      <c r="AE461" s="379"/>
      <c r="AF461" s="326"/>
      <c r="AG461" s="315"/>
    </row>
    <row r="462" spans="1:40" ht="12.75" customHeight="1" x14ac:dyDescent="0.2">
      <c r="A462" s="314">
        <f t="shared" si="32"/>
        <v>7</v>
      </c>
      <c r="B462" s="390" t="str">
        <f t="shared" si="32"/>
        <v>Förbränning av bränslen och bränslen som används som insatsmaterial i processen</v>
      </c>
      <c r="C462" s="364" t="str">
        <f t="shared" si="32"/>
        <v>Förbränning</v>
      </c>
      <c r="D462" s="364" t="str">
        <f t="shared" si="32"/>
        <v>Tvättning (gips)</v>
      </c>
      <c r="E462" s="364"/>
      <c r="F462" s="391" t="str">
        <f t="shared" si="31"/>
        <v>Processutsläpp</v>
      </c>
      <c r="G462" s="362" t="str">
        <f>EUconst_NA</f>
        <v>ej tillämpligt</v>
      </c>
      <c r="H462" s="392"/>
      <c r="I462" s="392"/>
      <c r="J462" s="396"/>
      <c r="K462" s="396"/>
      <c r="L462" s="392"/>
      <c r="M462" s="393"/>
      <c r="N462" s="362" t="str">
        <f t="shared" si="33"/>
        <v>ej tillämpligt</v>
      </c>
      <c r="O462" s="394" t="str">
        <f t="shared" si="34"/>
        <v>Förbränning: Tvättning (gips)</v>
      </c>
      <c r="P462" s="364"/>
      <c r="Q462" s="395" t="str">
        <f t="shared" si="35"/>
        <v>CarbC_Förbränning: Tvättning (gips)</v>
      </c>
      <c r="X462" s="314" t="b">
        <f t="shared" si="36"/>
        <v>1</v>
      </c>
      <c r="Z462" s="315" t="str">
        <f>EUconst_NA</f>
        <v>ej tillämpligt</v>
      </c>
      <c r="AA462" s="379"/>
      <c r="AB462" s="379"/>
      <c r="AC462" s="96"/>
      <c r="AD462" s="96"/>
      <c r="AE462" s="379"/>
      <c r="AF462" s="326"/>
      <c r="AG462" s="315"/>
    </row>
    <row r="463" spans="1:40" ht="12.75" customHeight="1" x14ac:dyDescent="0.2">
      <c r="A463" s="314">
        <f t="shared" si="32"/>
        <v>8</v>
      </c>
      <c r="B463" s="390" t="str">
        <f t="shared" si="32"/>
        <v xml:space="preserve">Raffinering av mineralolja </v>
      </c>
      <c r="C463" s="364" t="str">
        <f t="shared" si="32"/>
        <v>Raffinaderier</v>
      </c>
      <c r="D463" s="364" t="str">
        <f t="shared" si="32"/>
        <v>Massbalans</v>
      </c>
      <c r="E463" s="364"/>
      <c r="F463" s="391" t="str">
        <f t="shared" si="31"/>
        <v>Massbalans</v>
      </c>
      <c r="G463" s="362" t="s">
        <v>277</v>
      </c>
      <c r="H463" s="392" t="str">
        <f>H$501</f>
        <v>Typ I</v>
      </c>
      <c r="I463" s="392"/>
      <c r="J463" s="392" t="str">
        <f>J$501</f>
        <v>Typ II</v>
      </c>
      <c r="K463" s="392" t="str">
        <f>K$501</f>
        <v>Närmevärden</v>
      </c>
      <c r="L463" s="392" t="str">
        <f>L$501</f>
        <v>Laboratorieanalyser</v>
      </c>
      <c r="M463" s="393"/>
      <c r="N463" s="362">
        <f t="shared" si="33"/>
        <v>3</v>
      </c>
      <c r="O463" s="394" t="str">
        <f t="shared" si="34"/>
        <v>Raffinaderier: Massbalans</v>
      </c>
      <c r="P463" s="364"/>
      <c r="Q463" s="395" t="str">
        <f t="shared" si="35"/>
        <v>CarbC_Raffinaderier: Massbalans</v>
      </c>
      <c r="X463" s="314" t="b">
        <f t="shared" si="36"/>
        <v>0</v>
      </c>
      <c r="Z463" s="315">
        <v>2</v>
      </c>
      <c r="AA463" s="379"/>
      <c r="AB463" s="379"/>
      <c r="AC463" s="379"/>
      <c r="AD463" s="379"/>
      <c r="AE463" s="379"/>
      <c r="AF463" s="326"/>
      <c r="AG463" s="315"/>
      <c r="AJ463" s="314">
        <f>AJ$501</f>
        <v>1</v>
      </c>
      <c r="AL463" s="314">
        <f>AL$501</f>
        <v>1</v>
      </c>
      <c r="AM463" s="314" t="str">
        <f>AM$501</f>
        <v>Närmevärden</v>
      </c>
      <c r="AN463" s="314">
        <f>AN$501</f>
        <v>2</v>
      </c>
    </row>
    <row r="464" spans="1:40" ht="12.75" customHeight="1" x14ac:dyDescent="0.2">
      <c r="A464" s="314">
        <f t="shared" si="32"/>
        <v>9</v>
      </c>
      <c r="B464" s="390" t="str">
        <f t="shared" si="32"/>
        <v xml:space="preserve">Raffinering av mineralolja </v>
      </c>
      <c r="C464" s="364" t="str">
        <f t="shared" si="32"/>
        <v>Raffinaderier</v>
      </c>
      <c r="D464" s="364" t="str">
        <f t="shared" si="32"/>
        <v>Regenerering genom katalytisk krackning</v>
      </c>
      <c r="E464" s="364"/>
      <c r="F464" s="391" t="str">
        <f t="shared" si="31"/>
        <v>Massbalans</v>
      </c>
      <c r="G464" s="362" t="str">
        <f>EUconst_NA</f>
        <v>ej tillämpligt</v>
      </c>
      <c r="H464" s="392"/>
      <c r="I464" s="392"/>
      <c r="J464" s="392"/>
      <c r="K464" s="392"/>
      <c r="L464" s="392"/>
      <c r="M464" s="393"/>
      <c r="N464" s="362" t="str">
        <f t="shared" si="33"/>
        <v>ej tillämpligt</v>
      </c>
      <c r="O464" s="394" t="str">
        <f t="shared" si="34"/>
        <v>Raffinaderier: Regenerering genom katalytisk krackning</v>
      </c>
      <c r="P464" s="364"/>
      <c r="Q464" s="395" t="str">
        <f t="shared" si="35"/>
        <v>CarbC_Raffinaderier: Regenerering genom katalytisk krackning</v>
      </c>
      <c r="X464" s="314" t="b">
        <f t="shared" si="36"/>
        <v>1</v>
      </c>
      <c r="Z464" s="315" t="str">
        <f>EUconst_NA</f>
        <v>ej tillämpligt</v>
      </c>
      <c r="AA464" s="379"/>
      <c r="AB464" s="379"/>
      <c r="AC464" s="96"/>
      <c r="AD464" s="96"/>
      <c r="AE464" s="379"/>
      <c r="AF464" s="326"/>
      <c r="AG464" s="315"/>
    </row>
    <row r="465" spans="1:40" ht="12.75" customHeight="1" x14ac:dyDescent="0.2">
      <c r="A465" s="314">
        <f t="shared" si="32"/>
        <v>10</v>
      </c>
      <c r="B465" s="390" t="str">
        <f t="shared" si="32"/>
        <v xml:space="preserve">Raffinering av mineralolja </v>
      </c>
      <c r="C465" s="364" t="str">
        <f t="shared" si="32"/>
        <v>Raffinaderier</v>
      </c>
      <c r="D465" s="364" t="str">
        <f t="shared" si="32"/>
        <v>Vätgasproduktion</v>
      </c>
      <c r="E465" s="364"/>
      <c r="F465" s="391" t="str">
        <f t="shared" si="31"/>
        <v>Processutsläpp</v>
      </c>
      <c r="G465" s="362" t="str">
        <f>EUconst_NA</f>
        <v>ej tillämpligt</v>
      </c>
      <c r="H465" s="392"/>
      <c r="I465" s="392"/>
      <c r="J465" s="396"/>
      <c r="K465" s="396"/>
      <c r="L465" s="392"/>
      <c r="M465" s="393"/>
      <c r="N465" s="362" t="str">
        <f t="shared" si="33"/>
        <v>ej tillämpligt</v>
      </c>
      <c r="O465" s="394" t="str">
        <f t="shared" si="34"/>
        <v>Raffinaderier: Vätgasproduktion</v>
      </c>
      <c r="P465" s="364"/>
      <c r="Q465" s="395" t="str">
        <f t="shared" si="35"/>
        <v>CarbC_Raffinaderier: Vätgasproduktion</v>
      </c>
      <c r="X465" s="314" t="b">
        <f t="shared" si="36"/>
        <v>1</v>
      </c>
      <c r="Z465" s="315" t="str">
        <f>EUconst_NA</f>
        <v>ej tillämpligt</v>
      </c>
      <c r="AA465" s="379"/>
      <c r="AB465" s="379"/>
      <c r="AC465" s="96"/>
      <c r="AD465" s="96"/>
      <c r="AE465" s="379"/>
      <c r="AF465" s="326"/>
      <c r="AG465" s="315"/>
    </row>
    <row r="466" spans="1:40" ht="12.75" customHeight="1" x14ac:dyDescent="0.2">
      <c r="A466" s="314">
        <f t="shared" si="32"/>
        <v>11</v>
      </c>
      <c r="B466" s="390" t="str">
        <f t="shared" si="32"/>
        <v>Produktion av koks</v>
      </c>
      <c r="C466" s="364" t="str">
        <f t="shared" si="32"/>
        <v>Koks</v>
      </c>
      <c r="D466" s="364" t="str">
        <f t="shared" si="32"/>
        <v>Bränsle som insatsmaterial i processen</v>
      </c>
      <c r="E466" s="364"/>
      <c r="F466" s="391" t="str">
        <f t="shared" si="31"/>
        <v>Förbränning</v>
      </c>
      <c r="G466" s="362" t="str">
        <f>EUconst_NA</f>
        <v>ej tillämpligt</v>
      </c>
      <c r="H466" s="392"/>
      <c r="I466" s="392"/>
      <c r="J466" s="396"/>
      <c r="K466" s="396"/>
      <c r="L466" s="392"/>
      <c r="M466" s="393"/>
      <c r="N466" s="362" t="str">
        <f t="shared" si="33"/>
        <v>ej tillämpligt</v>
      </c>
      <c r="O466" s="394" t="str">
        <f t="shared" si="34"/>
        <v>Koks: Bränsle som insatsmaterial i processen</v>
      </c>
      <c r="P466" s="364"/>
      <c r="Q466" s="395" t="str">
        <f t="shared" si="35"/>
        <v>CarbC_Koks: Bränsle som insatsmaterial i processen</v>
      </c>
      <c r="X466" s="314" t="b">
        <f t="shared" si="36"/>
        <v>1</v>
      </c>
      <c r="Z466" s="315" t="str">
        <f>EUconst_NA</f>
        <v>ej tillämpligt</v>
      </c>
      <c r="AA466" s="379"/>
      <c r="AB466" s="379"/>
      <c r="AC466" s="96"/>
      <c r="AD466" s="96"/>
      <c r="AE466" s="379"/>
      <c r="AF466" s="326"/>
      <c r="AG466" s="315"/>
    </row>
    <row r="467" spans="1:40" ht="12.75" customHeight="1" x14ac:dyDescent="0.2">
      <c r="A467" s="314">
        <f t="shared" si="32"/>
        <v>12</v>
      </c>
      <c r="B467" s="390" t="str">
        <f t="shared" si="32"/>
        <v>Produktion av koks</v>
      </c>
      <c r="C467" s="364" t="str">
        <f t="shared" si="32"/>
        <v>Koks</v>
      </c>
      <c r="D467" s="364" t="str">
        <f t="shared" si="32"/>
        <v>Karbonat som insatsmaterial (metod A)</v>
      </c>
      <c r="E467" s="364"/>
      <c r="F467" s="391" t="str">
        <f t="shared" si="31"/>
        <v>Processutsläpp</v>
      </c>
      <c r="G467" s="362" t="str">
        <f>EUconst_NA</f>
        <v>ej tillämpligt</v>
      </c>
      <c r="H467" s="392"/>
      <c r="I467" s="392"/>
      <c r="J467" s="396"/>
      <c r="K467" s="396"/>
      <c r="L467" s="392"/>
      <c r="M467" s="393"/>
      <c r="N467" s="362" t="str">
        <f t="shared" si="33"/>
        <v>ej tillämpligt</v>
      </c>
      <c r="O467" s="394" t="str">
        <f t="shared" si="34"/>
        <v>Koks: Karbonat som insatsmaterial (metod A)</v>
      </c>
      <c r="P467" s="364"/>
      <c r="Q467" s="395" t="str">
        <f t="shared" si="35"/>
        <v>CarbC_Koks: Karbonat som insatsmaterial (metod A)</v>
      </c>
      <c r="X467" s="314" t="b">
        <f t="shared" si="36"/>
        <v>1</v>
      </c>
      <c r="Z467" s="315" t="str">
        <f>EUconst_NA</f>
        <v>ej tillämpligt</v>
      </c>
      <c r="AA467" s="379"/>
      <c r="AB467" s="379"/>
      <c r="AC467" s="96"/>
      <c r="AD467" s="96"/>
      <c r="AE467" s="379"/>
      <c r="AF467" s="326"/>
      <c r="AG467" s="315"/>
    </row>
    <row r="468" spans="1:40" ht="12.75" customHeight="1" x14ac:dyDescent="0.2">
      <c r="A468" s="314">
        <f t="shared" si="32"/>
        <v>13</v>
      </c>
      <c r="B468" s="390" t="str">
        <f t="shared" si="32"/>
        <v>Produktion av koks</v>
      </c>
      <c r="C468" s="364" t="str">
        <f t="shared" si="32"/>
        <v>Koks</v>
      </c>
      <c r="D468" s="364" t="str">
        <f t="shared" si="32"/>
        <v>Oxid som producerat material (metod B)</v>
      </c>
      <c r="E468" s="364"/>
      <c r="F468" s="391" t="str">
        <f t="shared" si="31"/>
        <v>Processutsläpp</v>
      </c>
      <c r="G468" s="362" t="str">
        <f>EUconst_NA</f>
        <v>ej tillämpligt</v>
      </c>
      <c r="H468" s="392"/>
      <c r="I468" s="392"/>
      <c r="J468" s="396"/>
      <c r="K468" s="396"/>
      <c r="L468" s="392"/>
      <c r="M468" s="393"/>
      <c r="N468" s="362" t="str">
        <f t="shared" si="33"/>
        <v>ej tillämpligt</v>
      </c>
      <c r="O468" s="394" t="str">
        <f t="shared" si="34"/>
        <v>Koks: Oxid som producerat material (metod B)</v>
      </c>
      <c r="P468" s="364"/>
      <c r="Q468" s="395" t="str">
        <f t="shared" si="35"/>
        <v>CarbC_Koks: Oxid som producerat material (metod B)</v>
      </c>
      <c r="X468" s="314" t="b">
        <f t="shared" si="36"/>
        <v>1</v>
      </c>
      <c r="Z468" s="315" t="str">
        <f>EUconst_NA</f>
        <v>ej tillämpligt</v>
      </c>
      <c r="AA468" s="379"/>
      <c r="AB468" s="379"/>
      <c r="AC468" s="96"/>
      <c r="AD468" s="96"/>
      <c r="AE468" s="379"/>
      <c r="AF468" s="326"/>
      <c r="AG468" s="315"/>
    </row>
    <row r="469" spans="1:40" ht="12.75" customHeight="1" x14ac:dyDescent="0.2">
      <c r="A469" s="314">
        <f t="shared" si="32"/>
        <v>14</v>
      </c>
      <c r="B469" s="390" t="str">
        <f t="shared" si="32"/>
        <v>Produktion av koks</v>
      </c>
      <c r="C469" s="364" t="str">
        <f t="shared" si="32"/>
        <v>Koks</v>
      </c>
      <c r="D469" s="364" t="str">
        <f t="shared" si="32"/>
        <v>Massbalans</v>
      </c>
      <c r="E469" s="364"/>
      <c r="F469" s="391" t="str">
        <f t="shared" si="31"/>
        <v>Massbalans</v>
      </c>
      <c r="G469" s="362" t="s">
        <v>277</v>
      </c>
      <c r="H469" s="392" t="str">
        <f>H501</f>
        <v>Typ I</v>
      </c>
      <c r="I469" s="392"/>
      <c r="J469" s="392" t="str">
        <f>J501</f>
        <v>Typ II</v>
      </c>
      <c r="K469" s="392" t="str">
        <f>K501</f>
        <v>Närmevärden</v>
      </c>
      <c r="L469" s="392" t="str">
        <f>L501</f>
        <v>Laboratorieanalyser</v>
      </c>
      <c r="M469" s="393"/>
      <c r="N469" s="362">
        <f t="shared" si="33"/>
        <v>3</v>
      </c>
      <c r="O469" s="394" t="str">
        <f t="shared" si="34"/>
        <v>Koks: Massbalans</v>
      </c>
      <c r="P469" s="364"/>
      <c r="Q469" s="395" t="str">
        <f t="shared" si="35"/>
        <v>CarbC_Koks: Massbalans</v>
      </c>
      <c r="X469" s="314" t="b">
        <f t="shared" si="36"/>
        <v>0</v>
      </c>
      <c r="Z469" s="315">
        <v>2</v>
      </c>
      <c r="AA469" s="379"/>
      <c r="AB469" s="379"/>
      <c r="AC469" s="379"/>
      <c r="AD469" s="379"/>
      <c r="AE469" s="379"/>
      <c r="AF469" s="326"/>
      <c r="AG469" s="315"/>
      <c r="AJ469" s="314">
        <f>AJ501</f>
        <v>1</v>
      </c>
      <c r="AL469" s="314">
        <f>AL501</f>
        <v>1</v>
      </c>
      <c r="AM469" s="314" t="str">
        <f>AM501</f>
        <v>Närmevärden</v>
      </c>
      <c r="AN469" s="314">
        <f>AN501</f>
        <v>2</v>
      </c>
    </row>
    <row r="470" spans="1:40" ht="12.75" customHeight="1" x14ac:dyDescent="0.2">
      <c r="A470" s="314">
        <f t="shared" si="32"/>
        <v>15</v>
      </c>
      <c r="B470" s="390" t="str">
        <f t="shared" si="32"/>
        <v>Rostning och sintring av metallhaltig malm</v>
      </c>
      <c r="C470" s="364" t="str">
        <f t="shared" si="32"/>
        <v>Metallhaltig malm</v>
      </c>
      <c r="D470" s="364" t="str">
        <f t="shared" si="32"/>
        <v>Karbonat som insatsmaterial</v>
      </c>
      <c r="E470" s="364"/>
      <c r="F470" s="391" t="str">
        <f t="shared" si="31"/>
        <v>Processutsläpp</v>
      </c>
      <c r="G470" s="362" t="str">
        <f>EUconst_NA</f>
        <v>ej tillämpligt</v>
      </c>
      <c r="H470" s="392"/>
      <c r="I470" s="392"/>
      <c r="J470" s="396"/>
      <c r="K470" s="396"/>
      <c r="L470" s="392"/>
      <c r="M470" s="393"/>
      <c r="N470" s="362" t="str">
        <f t="shared" si="33"/>
        <v>ej tillämpligt</v>
      </c>
      <c r="O470" s="394" t="str">
        <f t="shared" si="34"/>
        <v>Metallhaltig malm: Karbonat som insatsmaterial</v>
      </c>
      <c r="P470" s="364"/>
      <c r="Q470" s="395" t="str">
        <f t="shared" si="35"/>
        <v>CarbC_Metallhaltig malm: Karbonat som insatsmaterial</v>
      </c>
      <c r="X470" s="314" t="b">
        <f t="shared" si="36"/>
        <v>1</v>
      </c>
      <c r="Z470" s="315" t="str">
        <f>EUconst_NA</f>
        <v>ej tillämpligt</v>
      </c>
      <c r="AA470" s="379"/>
      <c r="AB470" s="379"/>
      <c r="AC470" s="96"/>
      <c r="AD470" s="96"/>
      <c r="AE470" s="379"/>
      <c r="AF470" s="326"/>
      <c r="AG470" s="315"/>
    </row>
    <row r="471" spans="1:40" ht="12.75" customHeight="1" x14ac:dyDescent="0.2">
      <c r="A471" s="314">
        <f t="shared" si="32"/>
        <v>16</v>
      </c>
      <c r="B471" s="390" t="str">
        <f t="shared" si="32"/>
        <v>Rostning och sintring av metallhaltig malm</v>
      </c>
      <c r="C471" s="364" t="str">
        <f t="shared" si="32"/>
        <v>Metallhaltig malm</v>
      </c>
      <c r="D471" s="364" t="str">
        <f t="shared" si="32"/>
        <v>Massbalans</v>
      </c>
      <c r="E471" s="364"/>
      <c r="F471" s="391" t="str">
        <f t="shared" si="31"/>
        <v>Massbalans</v>
      </c>
      <c r="G471" s="362" t="s">
        <v>277</v>
      </c>
      <c r="H471" s="392" t="str">
        <f>H501</f>
        <v>Typ I</v>
      </c>
      <c r="I471" s="392"/>
      <c r="J471" s="392" t="str">
        <f>J501</f>
        <v>Typ II</v>
      </c>
      <c r="K471" s="392" t="str">
        <f>K501</f>
        <v>Närmevärden</v>
      </c>
      <c r="L471" s="392" t="str">
        <f>L501</f>
        <v>Laboratorieanalyser</v>
      </c>
      <c r="M471" s="393"/>
      <c r="N471" s="362">
        <f t="shared" si="33"/>
        <v>3</v>
      </c>
      <c r="O471" s="394" t="str">
        <f t="shared" si="34"/>
        <v>Metallhaltig malm: Massbalans</v>
      </c>
      <c r="P471" s="364"/>
      <c r="Q471" s="395" t="str">
        <f t="shared" si="35"/>
        <v>CarbC_Metallhaltig malm: Massbalans</v>
      </c>
      <c r="X471" s="314" t="b">
        <f t="shared" si="36"/>
        <v>0</v>
      </c>
      <c r="Z471" s="315">
        <v>2</v>
      </c>
      <c r="AA471" s="379"/>
      <c r="AB471" s="379"/>
      <c r="AC471" s="379"/>
      <c r="AD471" s="379"/>
      <c r="AE471" s="379"/>
      <c r="AF471" s="326"/>
      <c r="AG471" s="315"/>
      <c r="AJ471" s="314">
        <f>AJ501</f>
        <v>1</v>
      </c>
      <c r="AL471" s="314">
        <f>AL501</f>
        <v>1</v>
      </c>
      <c r="AM471" s="314" t="str">
        <f>AM501</f>
        <v>Närmevärden</v>
      </c>
      <c r="AN471" s="314">
        <f>AN501</f>
        <v>2</v>
      </c>
    </row>
    <row r="472" spans="1:40" ht="12.75" customHeight="1" x14ac:dyDescent="0.2">
      <c r="A472" s="314">
        <f t="shared" si="32"/>
        <v>17</v>
      </c>
      <c r="B472" s="390" t="str">
        <f t="shared" si="32"/>
        <v>Produktion av järn och stål</v>
      </c>
      <c r="C472" s="364" t="str">
        <f t="shared" si="32"/>
        <v>Järn och stål</v>
      </c>
      <c r="D472" s="364" t="str">
        <f t="shared" si="32"/>
        <v>Bränsle som insatsmaterial i processen</v>
      </c>
      <c r="E472" s="364"/>
      <c r="F472" s="391" t="str">
        <f t="shared" si="31"/>
        <v>Förbränning</v>
      </c>
      <c r="G472" s="362" t="str">
        <f>EUconst_NA</f>
        <v>ej tillämpligt</v>
      </c>
      <c r="H472" s="392"/>
      <c r="I472" s="392"/>
      <c r="J472" s="396"/>
      <c r="K472" s="396"/>
      <c r="L472" s="392"/>
      <c r="M472" s="393"/>
      <c r="N472" s="362" t="str">
        <f t="shared" si="33"/>
        <v>ej tillämpligt</v>
      </c>
      <c r="O472" s="394" t="str">
        <f t="shared" si="34"/>
        <v>Järn och stål: Bränsle som insatsmaterial i processen</v>
      </c>
      <c r="P472" s="364"/>
      <c r="Q472" s="395" t="str">
        <f t="shared" si="35"/>
        <v>CarbC_Järn och stål: Bränsle som insatsmaterial i processen</v>
      </c>
      <c r="X472" s="314" t="b">
        <f t="shared" si="36"/>
        <v>1</v>
      </c>
      <c r="Z472" s="315" t="str">
        <f>EUconst_NA</f>
        <v>ej tillämpligt</v>
      </c>
      <c r="AA472" s="379"/>
      <c r="AB472" s="379"/>
      <c r="AC472" s="96"/>
      <c r="AD472" s="96"/>
      <c r="AE472" s="379"/>
      <c r="AF472" s="326"/>
      <c r="AG472" s="315"/>
    </row>
    <row r="473" spans="1:40" ht="12.75" customHeight="1" x14ac:dyDescent="0.2">
      <c r="A473" s="314">
        <f t="shared" si="32"/>
        <v>18</v>
      </c>
      <c r="B473" s="390" t="str">
        <f t="shared" si="32"/>
        <v>Produktion av järn och stål</v>
      </c>
      <c r="C473" s="364" t="str">
        <f t="shared" si="32"/>
        <v>Järn och stål</v>
      </c>
      <c r="D473" s="364" t="str">
        <f t="shared" si="32"/>
        <v>Karbonat som insatsmaterial</v>
      </c>
      <c r="E473" s="364"/>
      <c r="F473" s="391" t="str">
        <f t="shared" si="31"/>
        <v>Processutsläpp</v>
      </c>
      <c r="G473" s="362" t="str">
        <f>EUconst_NA</f>
        <v>ej tillämpligt</v>
      </c>
      <c r="H473" s="392"/>
      <c r="I473" s="392"/>
      <c r="J473" s="396"/>
      <c r="K473" s="396"/>
      <c r="L473" s="392"/>
      <c r="M473" s="393"/>
      <c r="N473" s="362" t="str">
        <f t="shared" si="33"/>
        <v>ej tillämpligt</v>
      </c>
      <c r="O473" s="394" t="str">
        <f t="shared" si="34"/>
        <v>Järn och stål: Karbonat som insatsmaterial</v>
      </c>
      <c r="P473" s="364"/>
      <c r="Q473" s="395" t="str">
        <f t="shared" si="35"/>
        <v>CarbC_Järn och stål: Karbonat som insatsmaterial</v>
      </c>
      <c r="X473" s="314" t="b">
        <f t="shared" si="36"/>
        <v>1</v>
      </c>
      <c r="Z473" s="315" t="str">
        <f>EUconst_NA</f>
        <v>ej tillämpligt</v>
      </c>
      <c r="AA473" s="379"/>
      <c r="AB473" s="379"/>
      <c r="AC473" s="96"/>
      <c r="AD473" s="96"/>
      <c r="AE473" s="379"/>
      <c r="AF473" s="326"/>
      <c r="AG473" s="315"/>
    </row>
    <row r="474" spans="1:40" ht="12.75" customHeight="1" x14ac:dyDescent="0.2">
      <c r="A474" s="314">
        <f t="shared" si="32"/>
        <v>19</v>
      </c>
      <c r="B474" s="390" t="str">
        <f t="shared" si="32"/>
        <v>Produktion av järn och stål</v>
      </c>
      <c r="C474" s="364" t="str">
        <f t="shared" si="32"/>
        <v>Järn och stål</v>
      </c>
      <c r="D474" s="364" t="str">
        <f t="shared" si="32"/>
        <v>Massbalans</v>
      </c>
      <c r="E474" s="364"/>
      <c r="F474" s="391" t="str">
        <f t="shared" si="31"/>
        <v>Massbalans</v>
      </c>
      <c r="G474" s="362" t="s">
        <v>277</v>
      </c>
      <c r="H474" s="392" t="str">
        <f>H$501</f>
        <v>Typ I</v>
      </c>
      <c r="I474" s="392"/>
      <c r="J474" s="392" t="str">
        <f>J$501</f>
        <v>Typ II</v>
      </c>
      <c r="K474" s="392" t="str">
        <f>K$501</f>
        <v>Närmevärden</v>
      </c>
      <c r="L474" s="392" t="str">
        <f>L$501</f>
        <v>Laboratorieanalyser</v>
      </c>
      <c r="M474" s="393"/>
      <c r="N474" s="362">
        <f t="shared" si="33"/>
        <v>3</v>
      </c>
      <c r="O474" s="394" t="str">
        <f t="shared" si="34"/>
        <v>Järn och stål: Massbalans</v>
      </c>
      <c r="P474" s="364"/>
      <c r="Q474" s="395" t="str">
        <f t="shared" si="35"/>
        <v>CarbC_Järn och stål: Massbalans</v>
      </c>
      <c r="X474" s="314" t="b">
        <f t="shared" si="36"/>
        <v>0</v>
      </c>
      <c r="Z474" s="315">
        <v>2</v>
      </c>
      <c r="AA474" s="379"/>
      <c r="AB474" s="379"/>
      <c r="AC474" s="379"/>
      <c r="AD474" s="379"/>
      <c r="AE474" s="379"/>
      <c r="AF474" s="326"/>
      <c r="AG474" s="315"/>
      <c r="AJ474" s="314">
        <f>AJ$501</f>
        <v>1</v>
      </c>
      <c r="AL474" s="314">
        <f>AL$501</f>
        <v>1</v>
      </c>
      <c r="AM474" s="314" t="str">
        <f>AM$501</f>
        <v>Närmevärden</v>
      </c>
      <c r="AN474" s="314">
        <f>AN$501</f>
        <v>2</v>
      </c>
    </row>
    <row r="475" spans="1:40" ht="12.75" customHeight="1" x14ac:dyDescent="0.2">
      <c r="A475" s="314">
        <f t="shared" si="32"/>
        <v>20</v>
      </c>
      <c r="B475" s="390" t="str">
        <f t="shared" si="32"/>
        <v>Produktion av cementklinker</v>
      </c>
      <c r="C475" s="364" t="str">
        <f t="shared" si="32"/>
        <v>Cementklinker</v>
      </c>
      <c r="D475" s="364" t="str">
        <f t="shared" si="32"/>
        <v>Baserat på tillförsel till ugnen (metod A)</v>
      </c>
      <c r="E475" s="364"/>
      <c r="F475" s="391" t="str">
        <f t="shared" si="31"/>
        <v>Processutsläpp</v>
      </c>
      <c r="G475" s="362" t="str">
        <f t="shared" ref="G475:G486" si="37">EUconst_NA</f>
        <v>ej tillämpligt</v>
      </c>
      <c r="H475" s="392"/>
      <c r="I475" s="392"/>
      <c r="J475" s="396"/>
      <c r="K475" s="396"/>
      <c r="L475" s="392"/>
      <c r="M475" s="393"/>
      <c r="N475" s="362" t="str">
        <f t="shared" si="33"/>
        <v>ej tillämpligt</v>
      </c>
      <c r="O475" s="394" t="str">
        <f t="shared" si="34"/>
        <v>Cementklinker: Baserat på tillförsel till ugnen (metod A)</v>
      </c>
      <c r="P475" s="364"/>
      <c r="Q475" s="395" t="str">
        <f t="shared" si="35"/>
        <v>CarbC_Cementklinker: Baserat på tillförsel till ugnen (metod A)</v>
      </c>
      <c r="X475" s="314" t="b">
        <f t="shared" si="36"/>
        <v>1</v>
      </c>
      <c r="Z475" s="315" t="str">
        <f t="shared" ref="Z475:Z486" si="38">EUconst_NA</f>
        <v>ej tillämpligt</v>
      </c>
      <c r="AA475" s="379"/>
      <c r="AB475" s="379"/>
      <c r="AC475" s="96"/>
      <c r="AD475" s="96"/>
      <c r="AE475" s="379"/>
      <c r="AF475" s="326"/>
      <c r="AG475" s="315"/>
    </row>
    <row r="476" spans="1:40" ht="12.75" customHeight="1" x14ac:dyDescent="0.2">
      <c r="A476" s="314">
        <f t="shared" ref="A476:D495" si="39">A428</f>
        <v>21</v>
      </c>
      <c r="B476" s="390" t="str">
        <f t="shared" si="39"/>
        <v>Produktion av cementklinker</v>
      </c>
      <c r="C476" s="364" t="str">
        <f t="shared" si="39"/>
        <v>Cementklinker</v>
      </c>
      <c r="D476" s="364" t="str">
        <f t="shared" si="39"/>
        <v>Klinkerproduktion (metod B)</v>
      </c>
      <c r="E476" s="364"/>
      <c r="F476" s="391" t="str">
        <f t="shared" si="31"/>
        <v>Processutsläpp</v>
      </c>
      <c r="G476" s="362" t="str">
        <f t="shared" si="37"/>
        <v>ej tillämpligt</v>
      </c>
      <c r="H476" s="392"/>
      <c r="I476" s="392"/>
      <c r="J476" s="396"/>
      <c r="K476" s="396"/>
      <c r="L476" s="392"/>
      <c r="M476" s="393"/>
      <c r="N476" s="362" t="str">
        <f t="shared" si="33"/>
        <v>ej tillämpligt</v>
      </c>
      <c r="O476" s="394" t="str">
        <f t="shared" si="34"/>
        <v>Cementklinker: Klinkerproduktion (metod B)</v>
      </c>
      <c r="P476" s="364"/>
      <c r="Q476" s="395" t="str">
        <f t="shared" si="35"/>
        <v>CarbC_Cementklinker: Klinkerproduktion (metod B)</v>
      </c>
      <c r="X476" s="314" t="b">
        <f t="shared" si="36"/>
        <v>1</v>
      </c>
      <c r="Z476" s="315" t="str">
        <f t="shared" si="38"/>
        <v>ej tillämpligt</v>
      </c>
      <c r="AA476" s="379"/>
      <c r="AB476" s="379"/>
      <c r="AC476" s="96"/>
      <c r="AD476" s="96"/>
      <c r="AE476" s="379"/>
      <c r="AF476" s="326"/>
      <c r="AG476" s="315"/>
    </row>
    <row r="477" spans="1:40" ht="12.75" customHeight="1" x14ac:dyDescent="0.2">
      <c r="A477" s="314">
        <f t="shared" si="39"/>
        <v>22</v>
      </c>
      <c r="B477" s="390" t="str">
        <f t="shared" si="39"/>
        <v>Produktion av cementklinker</v>
      </c>
      <c r="C477" s="364" t="str">
        <f t="shared" si="39"/>
        <v>Cementklinker</v>
      </c>
      <c r="D477" s="364" t="str">
        <f t="shared" si="39"/>
        <v>Cementugnsstoft</v>
      </c>
      <c r="E477" s="364"/>
      <c r="F477" s="391" t="str">
        <f t="shared" si="31"/>
        <v>Processutsläpp</v>
      </c>
      <c r="G477" s="362" t="str">
        <f t="shared" si="37"/>
        <v>ej tillämpligt</v>
      </c>
      <c r="H477" s="392"/>
      <c r="I477" s="392"/>
      <c r="J477" s="396"/>
      <c r="K477" s="396"/>
      <c r="L477" s="392"/>
      <c r="M477" s="393"/>
      <c r="N477" s="362" t="str">
        <f t="shared" si="33"/>
        <v>ej tillämpligt</v>
      </c>
      <c r="O477" s="394" t="str">
        <f t="shared" si="34"/>
        <v>Cementklinker: Cementugnsstoft</v>
      </c>
      <c r="P477" s="364"/>
      <c r="Q477" s="395" t="str">
        <f t="shared" si="35"/>
        <v>CarbC_Cementklinker: Cementugnsstoft</v>
      </c>
      <c r="X477" s="314" t="b">
        <f t="shared" si="36"/>
        <v>1</v>
      </c>
      <c r="Z477" s="315" t="str">
        <f t="shared" si="38"/>
        <v>ej tillämpligt</v>
      </c>
      <c r="AA477" s="379"/>
      <c r="AB477" s="379"/>
      <c r="AC477" s="96"/>
      <c r="AD477" s="96"/>
      <c r="AE477" s="379"/>
      <c r="AF477" s="326"/>
      <c r="AG477" s="315"/>
    </row>
    <row r="478" spans="1:40" ht="12.75" customHeight="1" x14ac:dyDescent="0.2">
      <c r="A478" s="314">
        <f t="shared" si="39"/>
        <v>23</v>
      </c>
      <c r="B478" s="390" t="str">
        <f t="shared" si="39"/>
        <v>Produktion av cementklinker</v>
      </c>
      <c r="C478" s="364" t="str">
        <f t="shared" si="39"/>
        <v>Cementklinker</v>
      </c>
      <c r="D478" s="364" t="str">
        <f t="shared" si="39"/>
        <v>Icke-karbonat kol</v>
      </c>
      <c r="E478" s="364"/>
      <c r="F478" s="391" t="str">
        <f t="shared" si="31"/>
        <v>Processutsläpp</v>
      </c>
      <c r="G478" s="362" t="str">
        <f t="shared" si="37"/>
        <v>ej tillämpligt</v>
      </c>
      <c r="H478" s="392"/>
      <c r="I478" s="392"/>
      <c r="J478" s="396"/>
      <c r="K478" s="396"/>
      <c r="L478" s="392"/>
      <c r="M478" s="393"/>
      <c r="N478" s="362" t="str">
        <f t="shared" si="33"/>
        <v>ej tillämpligt</v>
      </c>
      <c r="O478" s="394" t="str">
        <f t="shared" si="34"/>
        <v>Cementklinker: Icke-karbonat kol</v>
      </c>
      <c r="P478" s="364"/>
      <c r="Q478" s="395" t="str">
        <f t="shared" si="35"/>
        <v>CarbC_Cementklinker: Icke-karbonat kol</v>
      </c>
      <c r="X478" s="314" t="b">
        <f t="shared" si="36"/>
        <v>1</v>
      </c>
      <c r="Z478" s="315" t="str">
        <f t="shared" si="38"/>
        <v>ej tillämpligt</v>
      </c>
      <c r="AA478" s="379"/>
      <c r="AB478" s="379"/>
      <c r="AC478" s="96"/>
      <c r="AD478" s="96"/>
      <c r="AE478" s="379"/>
      <c r="AF478" s="326"/>
      <c r="AG478" s="315"/>
    </row>
    <row r="479" spans="1:40" ht="12.75" customHeight="1" x14ac:dyDescent="0.2">
      <c r="A479" s="314">
        <f t="shared" si="39"/>
        <v>24</v>
      </c>
      <c r="B479" s="390" t="str">
        <f t="shared" si="39"/>
        <v>Produktion av kalk och bränning av dolomit och magnesit</v>
      </c>
      <c r="C479" s="364" t="str">
        <f t="shared" si="39"/>
        <v>Kalk / dolomit / magnesit</v>
      </c>
      <c r="D479" s="364" t="str">
        <f t="shared" si="39"/>
        <v>Karbonater (metod A)</v>
      </c>
      <c r="E479" s="364"/>
      <c r="F479" s="391" t="str">
        <f t="shared" si="31"/>
        <v>Processutsläpp</v>
      </c>
      <c r="G479" s="362" t="str">
        <f t="shared" si="37"/>
        <v>ej tillämpligt</v>
      </c>
      <c r="H479" s="392"/>
      <c r="I479" s="392"/>
      <c r="J479" s="396"/>
      <c r="K479" s="396"/>
      <c r="L479" s="392"/>
      <c r="M479" s="393"/>
      <c r="N479" s="362" t="str">
        <f t="shared" si="33"/>
        <v>ej tillämpligt</v>
      </c>
      <c r="O479" s="394" t="str">
        <f t="shared" si="34"/>
        <v>Kalk / dolomit / magnesit: Karbonater (metod A)</v>
      </c>
      <c r="P479" s="364"/>
      <c r="Q479" s="395" t="str">
        <f t="shared" si="35"/>
        <v>CarbC_Kalk / dolomit / magnesit: Karbonater (metod A)</v>
      </c>
      <c r="X479" s="314" t="b">
        <f t="shared" si="36"/>
        <v>1</v>
      </c>
      <c r="Z479" s="315" t="str">
        <f t="shared" si="38"/>
        <v>ej tillämpligt</v>
      </c>
      <c r="AA479" s="379"/>
      <c r="AB479" s="379"/>
      <c r="AC479" s="96"/>
      <c r="AD479" s="96"/>
      <c r="AE479" s="379"/>
      <c r="AF479" s="326"/>
      <c r="AG479" s="315"/>
    </row>
    <row r="480" spans="1:40" ht="12.75" customHeight="1" x14ac:dyDescent="0.2">
      <c r="A480" s="314">
        <f t="shared" si="39"/>
        <v>25</v>
      </c>
      <c r="B480" s="390" t="str">
        <f t="shared" si="39"/>
        <v>Produktion av kalk och bränning av dolomit och magnesit</v>
      </c>
      <c r="C480" s="364" t="str">
        <f t="shared" si="39"/>
        <v>Kalk / dolomit / magnesit</v>
      </c>
      <c r="D480" s="364" t="str">
        <f t="shared" si="39"/>
        <v>Alkalisk jordartsmetall (metod B)</v>
      </c>
      <c r="E480" s="364"/>
      <c r="F480" s="391" t="str">
        <f t="shared" si="31"/>
        <v>Processutsläpp</v>
      </c>
      <c r="G480" s="362" t="str">
        <f t="shared" si="37"/>
        <v>ej tillämpligt</v>
      </c>
      <c r="H480" s="392"/>
      <c r="I480" s="392"/>
      <c r="J480" s="396"/>
      <c r="K480" s="396"/>
      <c r="L480" s="392"/>
      <c r="M480" s="393"/>
      <c r="N480" s="362" t="str">
        <f t="shared" si="33"/>
        <v>ej tillämpligt</v>
      </c>
      <c r="O480" s="394" t="str">
        <f t="shared" si="34"/>
        <v>Kalk / dolomit / magnesit: Alkalisk jordartsmetall (metod B)</v>
      </c>
      <c r="P480" s="364"/>
      <c r="Q480" s="395" t="str">
        <f t="shared" si="35"/>
        <v>CarbC_Kalk / dolomit / magnesit: Alkalisk jordartsmetall (metod B)</v>
      </c>
      <c r="X480" s="314" t="b">
        <f t="shared" si="36"/>
        <v>1</v>
      </c>
      <c r="Z480" s="315" t="str">
        <f t="shared" si="38"/>
        <v>ej tillämpligt</v>
      </c>
      <c r="AA480" s="379"/>
      <c r="AB480" s="379"/>
      <c r="AC480" s="96"/>
      <c r="AD480" s="96"/>
      <c r="AE480" s="379"/>
      <c r="AF480" s="326"/>
      <c r="AG480" s="315"/>
    </row>
    <row r="481" spans="1:40" ht="12.75" customHeight="1" x14ac:dyDescent="0.2">
      <c r="A481" s="314">
        <f t="shared" si="39"/>
        <v>26</v>
      </c>
      <c r="B481" s="390" t="str">
        <f t="shared" si="39"/>
        <v>Produktion av kalk och bränning av dolomit och magnesit</v>
      </c>
      <c r="C481" s="364" t="str">
        <f t="shared" si="39"/>
        <v>Kalk / dolomit / magnesit</v>
      </c>
      <c r="D481" s="364" t="str">
        <f t="shared" si="39"/>
        <v>Ugnsstoft (metod B)</v>
      </c>
      <c r="E481" s="364"/>
      <c r="F481" s="391" t="str">
        <f t="shared" si="31"/>
        <v>Processutsläpp</v>
      </c>
      <c r="G481" s="362" t="str">
        <f t="shared" si="37"/>
        <v>ej tillämpligt</v>
      </c>
      <c r="H481" s="392"/>
      <c r="I481" s="392"/>
      <c r="J481" s="396"/>
      <c r="K481" s="396"/>
      <c r="L481" s="392"/>
      <c r="M481" s="393"/>
      <c r="N481" s="362" t="str">
        <f t="shared" si="33"/>
        <v>ej tillämpligt</v>
      </c>
      <c r="O481" s="394" t="str">
        <f t="shared" si="34"/>
        <v>Kalk / dolomit / magnesit: Ugnsstoft (metod B)</v>
      </c>
      <c r="P481" s="364"/>
      <c r="Q481" s="395" t="str">
        <f t="shared" si="35"/>
        <v>CarbC_Kalk / dolomit / magnesit: Ugnsstoft (metod B)</v>
      </c>
      <c r="X481" s="314" t="b">
        <f t="shared" si="36"/>
        <v>1</v>
      </c>
      <c r="Z481" s="315" t="str">
        <f t="shared" si="38"/>
        <v>ej tillämpligt</v>
      </c>
      <c r="AA481" s="379"/>
      <c r="AB481" s="379"/>
      <c r="AC481" s="96"/>
      <c r="AD481" s="96"/>
      <c r="AE481" s="379"/>
      <c r="AF481" s="326"/>
      <c r="AG481" s="315"/>
    </row>
    <row r="482" spans="1:40" ht="12.75" customHeight="1" x14ac:dyDescent="0.2">
      <c r="A482" s="314">
        <f t="shared" si="39"/>
        <v>27</v>
      </c>
      <c r="B482" s="390" t="str">
        <f t="shared" si="39"/>
        <v>Tillverkning av glas och mineralull</v>
      </c>
      <c r="C482" s="364" t="str">
        <f t="shared" si="39"/>
        <v>Glas och mineralull</v>
      </c>
      <c r="D482" s="364" t="str">
        <f t="shared" si="39"/>
        <v>Karbonater (insatsmaterial)</v>
      </c>
      <c r="E482" s="364"/>
      <c r="F482" s="391" t="str">
        <f t="shared" si="31"/>
        <v>Processutsläpp</v>
      </c>
      <c r="G482" s="362" t="str">
        <f t="shared" si="37"/>
        <v>ej tillämpligt</v>
      </c>
      <c r="H482" s="392"/>
      <c r="I482" s="392"/>
      <c r="J482" s="396"/>
      <c r="K482" s="396"/>
      <c r="L482" s="392"/>
      <c r="M482" s="393"/>
      <c r="N482" s="362" t="str">
        <f t="shared" si="33"/>
        <v>ej tillämpligt</v>
      </c>
      <c r="O482" s="394" t="str">
        <f t="shared" si="34"/>
        <v>Glas och mineralull: Karbonater (insatsmaterial)</v>
      </c>
      <c r="P482" s="364"/>
      <c r="Q482" s="395" t="str">
        <f t="shared" si="35"/>
        <v>CarbC_Glas och mineralull: Karbonater (insatsmaterial)</v>
      </c>
      <c r="X482" s="314" t="b">
        <f t="shared" si="36"/>
        <v>1</v>
      </c>
      <c r="Z482" s="315" t="str">
        <f t="shared" si="38"/>
        <v>ej tillämpligt</v>
      </c>
      <c r="AA482" s="379"/>
      <c r="AB482" s="379"/>
      <c r="AC482" s="96"/>
      <c r="AD482" s="96"/>
      <c r="AE482" s="379"/>
      <c r="AF482" s="326"/>
      <c r="AG482" s="315"/>
    </row>
    <row r="483" spans="1:40" ht="12.75" customHeight="1" x14ac:dyDescent="0.2">
      <c r="A483" s="314">
        <f t="shared" si="39"/>
        <v>28</v>
      </c>
      <c r="B483" s="390" t="str">
        <f t="shared" si="39"/>
        <v>Tillverkning av keramiska produkter</v>
      </c>
      <c r="C483" s="364" t="str">
        <f t="shared" si="39"/>
        <v>Keramik</v>
      </c>
      <c r="D483" s="364" t="str">
        <f t="shared" si="39"/>
        <v>Kol som insatsmaterial (metod A)</v>
      </c>
      <c r="E483" s="364"/>
      <c r="F483" s="391" t="str">
        <f t="shared" si="31"/>
        <v>Processutsläpp</v>
      </c>
      <c r="G483" s="362" t="str">
        <f t="shared" si="37"/>
        <v>ej tillämpligt</v>
      </c>
      <c r="H483" s="392"/>
      <c r="I483" s="392"/>
      <c r="J483" s="396"/>
      <c r="K483" s="396"/>
      <c r="L483" s="392"/>
      <c r="M483" s="393"/>
      <c r="N483" s="362" t="str">
        <f t="shared" si="33"/>
        <v>ej tillämpligt</v>
      </c>
      <c r="O483" s="394" t="str">
        <f t="shared" si="34"/>
        <v>Keramik: Kol som insatsmaterial (metod A)</v>
      </c>
      <c r="P483" s="364"/>
      <c r="Q483" s="395" t="str">
        <f t="shared" si="35"/>
        <v>CarbC_Keramik: Kol som insatsmaterial (metod A)</v>
      </c>
      <c r="X483" s="314" t="b">
        <f t="shared" si="36"/>
        <v>1</v>
      </c>
      <c r="Z483" s="315" t="str">
        <f t="shared" si="38"/>
        <v>ej tillämpligt</v>
      </c>
      <c r="AA483" s="379"/>
      <c r="AB483" s="379"/>
      <c r="AC483" s="96"/>
      <c r="AD483" s="96"/>
      <c r="AE483" s="379"/>
      <c r="AF483" s="326"/>
      <c r="AG483" s="315"/>
    </row>
    <row r="484" spans="1:40" ht="12.75" customHeight="1" x14ac:dyDescent="0.2">
      <c r="A484" s="314">
        <f t="shared" si="39"/>
        <v>29</v>
      </c>
      <c r="B484" s="390" t="str">
        <f t="shared" si="39"/>
        <v>Tillverkning av keramiska produkter</v>
      </c>
      <c r="C484" s="364" t="str">
        <f t="shared" si="39"/>
        <v>Keramik</v>
      </c>
      <c r="D484" s="364" t="str">
        <f t="shared" si="39"/>
        <v>Alkalioxider (metod B)</v>
      </c>
      <c r="E484" s="364"/>
      <c r="F484" s="391" t="str">
        <f t="shared" si="31"/>
        <v>Processutsläpp</v>
      </c>
      <c r="G484" s="362" t="str">
        <f t="shared" si="37"/>
        <v>ej tillämpligt</v>
      </c>
      <c r="H484" s="392"/>
      <c r="I484" s="392"/>
      <c r="J484" s="396"/>
      <c r="K484" s="396"/>
      <c r="L484" s="392"/>
      <c r="M484" s="393"/>
      <c r="N484" s="362" t="str">
        <f t="shared" si="33"/>
        <v>ej tillämpligt</v>
      </c>
      <c r="O484" s="394" t="str">
        <f t="shared" si="34"/>
        <v>Keramik: Alkalioxider (metod B)</v>
      </c>
      <c r="P484" s="364"/>
      <c r="Q484" s="395" t="str">
        <f t="shared" si="35"/>
        <v>CarbC_Keramik: Alkalioxider (metod B)</v>
      </c>
      <c r="X484" s="314" t="b">
        <f t="shared" si="36"/>
        <v>1</v>
      </c>
      <c r="Z484" s="315" t="str">
        <f t="shared" si="38"/>
        <v>ej tillämpligt</v>
      </c>
      <c r="AA484" s="379"/>
      <c r="AB484" s="379"/>
      <c r="AC484" s="96"/>
      <c r="AD484" s="96"/>
      <c r="AE484" s="379"/>
      <c r="AF484" s="326"/>
      <c r="AG484" s="315"/>
    </row>
    <row r="485" spans="1:40" ht="12.75" customHeight="1" x14ac:dyDescent="0.2">
      <c r="A485" s="314">
        <f t="shared" si="39"/>
        <v>30</v>
      </c>
      <c r="B485" s="390" t="str">
        <f t="shared" si="39"/>
        <v>Tillverkning av keramiska produkter</v>
      </c>
      <c r="C485" s="364" t="str">
        <f t="shared" si="39"/>
        <v>Keramik</v>
      </c>
      <c r="D485" s="364" t="str">
        <f t="shared" si="39"/>
        <v>Tvättning</v>
      </c>
      <c r="E485" s="364"/>
      <c r="F485" s="391" t="str">
        <f t="shared" si="31"/>
        <v>Processutsläpp</v>
      </c>
      <c r="G485" s="362" t="str">
        <f t="shared" si="37"/>
        <v>ej tillämpligt</v>
      </c>
      <c r="H485" s="392"/>
      <c r="I485" s="392"/>
      <c r="J485" s="396"/>
      <c r="K485" s="396"/>
      <c r="L485" s="392"/>
      <c r="M485" s="393"/>
      <c r="N485" s="362" t="str">
        <f t="shared" si="33"/>
        <v>ej tillämpligt</v>
      </c>
      <c r="O485" s="394" t="str">
        <f t="shared" si="34"/>
        <v>Keramik: Tvättning</v>
      </c>
      <c r="P485" s="364"/>
      <c r="Q485" s="395" t="str">
        <f t="shared" si="35"/>
        <v>CarbC_Keramik: Tvättning</v>
      </c>
      <c r="X485" s="314" t="b">
        <f t="shared" si="36"/>
        <v>1</v>
      </c>
      <c r="Z485" s="315" t="str">
        <f t="shared" si="38"/>
        <v>ej tillämpligt</v>
      </c>
      <c r="AA485" s="379"/>
      <c r="AB485" s="379"/>
      <c r="AC485" s="96"/>
      <c r="AD485" s="96"/>
      <c r="AE485" s="379"/>
      <c r="AF485" s="326"/>
      <c r="AG485" s="315"/>
    </row>
    <row r="486" spans="1:40" ht="12.75" customHeight="1" x14ac:dyDescent="0.2">
      <c r="A486" s="314">
        <f t="shared" si="39"/>
        <v>31</v>
      </c>
      <c r="B486" s="390" t="str">
        <f t="shared" si="39"/>
        <v>Produktion av pappersmassa och papper</v>
      </c>
      <c r="C486" s="364" t="str">
        <f t="shared" si="39"/>
        <v>Pappersmassa och papper</v>
      </c>
      <c r="D486" s="364" t="str">
        <f t="shared" si="39"/>
        <v>Insatskemikalier</v>
      </c>
      <c r="E486" s="364"/>
      <c r="F486" s="391" t="str">
        <f t="shared" si="31"/>
        <v>Processutsläpp</v>
      </c>
      <c r="G486" s="362" t="str">
        <f t="shared" si="37"/>
        <v>ej tillämpligt</v>
      </c>
      <c r="H486" s="392"/>
      <c r="I486" s="392"/>
      <c r="J486" s="396"/>
      <c r="K486" s="396"/>
      <c r="L486" s="392"/>
      <c r="M486" s="393"/>
      <c r="N486" s="362" t="str">
        <f t="shared" si="33"/>
        <v>ej tillämpligt</v>
      </c>
      <c r="O486" s="394" t="str">
        <f t="shared" si="34"/>
        <v>Pappersmassa och papper: Insatskemikalier</v>
      </c>
      <c r="P486" s="364"/>
      <c r="Q486" s="395" t="str">
        <f t="shared" si="35"/>
        <v>CarbC_Pappersmassa och papper: Insatskemikalier</v>
      </c>
      <c r="X486" s="314" t="b">
        <f t="shared" si="36"/>
        <v>1</v>
      </c>
      <c r="Z486" s="315" t="str">
        <f t="shared" si="38"/>
        <v>ej tillämpligt</v>
      </c>
      <c r="AA486" s="379"/>
      <c r="AB486" s="379"/>
      <c r="AC486" s="96"/>
      <c r="AD486" s="96"/>
      <c r="AE486" s="379"/>
      <c r="AF486" s="326"/>
      <c r="AG486" s="315"/>
    </row>
    <row r="487" spans="1:40" ht="12.75" customHeight="1" x14ac:dyDescent="0.2">
      <c r="A487" s="314">
        <f t="shared" si="39"/>
        <v>32</v>
      </c>
      <c r="B487" s="390" t="str">
        <f t="shared" si="39"/>
        <v>Produktion av kimrök</v>
      </c>
      <c r="C487" s="364" t="str">
        <f t="shared" si="39"/>
        <v>Kimrök</v>
      </c>
      <c r="D487" s="364" t="str">
        <f t="shared" si="39"/>
        <v>Massbalansmetod</v>
      </c>
      <c r="E487" s="364"/>
      <c r="F487" s="391" t="str">
        <f t="shared" si="31"/>
        <v>Massbalans</v>
      </c>
      <c r="G487" s="362">
        <v>1</v>
      </c>
      <c r="H487" s="392" t="str">
        <f>H$501</f>
        <v>Typ I</v>
      </c>
      <c r="I487" s="392"/>
      <c r="J487" s="392" t="str">
        <f>J$501</f>
        <v>Typ II</v>
      </c>
      <c r="K487" s="392" t="str">
        <f>K$501</f>
        <v>Närmevärden</v>
      </c>
      <c r="L487" s="392" t="str">
        <f>L$501</f>
        <v>Laboratorieanalyser</v>
      </c>
      <c r="M487" s="393"/>
      <c r="N487" s="362">
        <f t="shared" si="33"/>
        <v>3</v>
      </c>
      <c r="O487" s="394" t="str">
        <f t="shared" si="34"/>
        <v>Kimrök: Massbalansmetod</v>
      </c>
      <c r="P487" s="364"/>
      <c r="Q487" s="395" t="str">
        <f t="shared" si="35"/>
        <v>CarbC_Kimrök: Massbalansmetod</v>
      </c>
      <c r="X487" s="314" t="b">
        <f t="shared" si="36"/>
        <v>0</v>
      </c>
      <c r="Z487" s="315">
        <v>1</v>
      </c>
      <c r="AA487" s="379"/>
      <c r="AB487" s="379"/>
      <c r="AC487" s="379"/>
      <c r="AD487" s="379"/>
      <c r="AE487" s="379"/>
      <c r="AF487" s="326"/>
      <c r="AG487" s="315"/>
      <c r="AJ487" s="314">
        <f>AJ$501</f>
        <v>1</v>
      </c>
      <c r="AL487" s="314">
        <f>AL$501</f>
        <v>1</v>
      </c>
      <c r="AM487" s="314" t="str">
        <f>AM$501</f>
        <v>Närmevärden</v>
      </c>
      <c r="AN487" s="314">
        <f>AN$501</f>
        <v>2</v>
      </c>
    </row>
    <row r="488" spans="1:40" ht="12.75" customHeight="1" x14ac:dyDescent="0.2">
      <c r="A488" s="314">
        <f t="shared" si="39"/>
        <v>33</v>
      </c>
      <c r="B488" s="390" t="str">
        <f t="shared" si="39"/>
        <v>Produktion av ammoniak</v>
      </c>
      <c r="C488" s="364" t="str">
        <f t="shared" si="39"/>
        <v>Ammoniak</v>
      </c>
      <c r="D488" s="364" t="str">
        <f t="shared" si="39"/>
        <v>Bränsle som insatsmaterial i processen</v>
      </c>
      <c r="E488" s="364"/>
      <c r="F488" s="391" t="str">
        <f t="shared" si="31"/>
        <v>Förbränning</v>
      </c>
      <c r="G488" s="362" t="str">
        <f>EUconst_NA</f>
        <v>ej tillämpligt</v>
      </c>
      <c r="H488" s="392"/>
      <c r="I488" s="392"/>
      <c r="J488" s="396"/>
      <c r="K488" s="396"/>
      <c r="L488" s="392"/>
      <c r="M488" s="393"/>
      <c r="N488" s="362" t="str">
        <f t="shared" si="33"/>
        <v>ej tillämpligt</v>
      </c>
      <c r="O488" s="394" t="str">
        <f t="shared" si="34"/>
        <v>Ammoniak: Bränsle som insatsmaterial i processen</v>
      </c>
      <c r="P488" s="364"/>
      <c r="Q488" s="395" t="str">
        <f t="shared" si="35"/>
        <v>CarbC_Ammoniak: Bränsle som insatsmaterial i processen</v>
      </c>
      <c r="X488" s="314" t="b">
        <f t="shared" si="36"/>
        <v>1</v>
      </c>
      <c r="Z488" s="315" t="str">
        <f>EUconst_NA</f>
        <v>ej tillämpligt</v>
      </c>
      <c r="AA488" s="379"/>
      <c r="AB488" s="379"/>
      <c r="AC488" s="96"/>
      <c r="AD488" s="96"/>
      <c r="AE488" s="379"/>
      <c r="AF488" s="326"/>
      <c r="AG488" s="315"/>
    </row>
    <row r="489" spans="1:40" ht="12.75" customHeight="1" x14ac:dyDescent="0.2">
      <c r="A489" s="314">
        <f t="shared" si="39"/>
        <v>34</v>
      </c>
      <c r="B489" s="390" t="str">
        <f t="shared" si="39"/>
        <v>Produktion av vätgas och syntetisk gas</v>
      </c>
      <c r="C489" s="364" t="str">
        <f t="shared" si="39"/>
        <v>Vätgas och syntetisk gas</v>
      </c>
      <c r="D489" s="364" t="str">
        <f t="shared" si="39"/>
        <v>Bränsle som insatsmaterial i processen</v>
      </c>
      <c r="E489" s="364"/>
      <c r="F489" s="391" t="str">
        <f t="shared" si="31"/>
        <v>Förbränning</v>
      </c>
      <c r="G489" s="362" t="str">
        <f>EUconst_NA</f>
        <v>ej tillämpligt</v>
      </c>
      <c r="H489" s="392"/>
      <c r="I489" s="392"/>
      <c r="J489" s="396"/>
      <c r="K489" s="396"/>
      <c r="L489" s="392"/>
      <c r="M489" s="393"/>
      <c r="N489" s="362" t="str">
        <f t="shared" si="33"/>
        <v>ej tillämpligt</v>
      </c>
      <c r="O489" s="394" t="str">
        <f t="shared" si="34"/>
        <v>Vätgas och syntetisk gas: Bränsle som insatsmaterial i processen</v>
      </c>
      <c r="P489" s="364"/>
      <c r="Q489" s="395" t="str">
        <f t="shared" si="35"/>
        <v>CarbC_Vätgas och syntetisk gas: Bränsle som insatsmaterial i processen</v>
      </c>
      <c r="X489" s="314" t="b">
        <f t="shared" si="36"/>
        <v>1</v>
      </c>
      <c r="Z489" s="315" t="str">
        <f>EUconst_NA</f>
        <v>ej tillämpligt</v>
      </c>
      <c r="AA489" s="379"/>
      <c r="AB489" s="379"/>
      <c r="AC489" s="96"/>
      <c r="AD489" s="96"/>
      <c r="AE489" s="379"/>
      <c r="AF489" s="326"/>
      <c r="AG489" s="315"/>
    </row>
    <row r="490" spans="1:40" ht="12.75" customHeight="1" x14ac:dyDescent="0.2">
      <c r="A490" s="314">
        <f t="shared" si="39"/>
        <v>35</v>
      </c>
      <c r="B490" s="390" t="str">
        <f t="shared" si="39"/>
        <v>Produktion av vätgas och syntetisk gas</v>
      </c>
      <c r="C490" s="364" t="str">
        <f t="shared" si="39"/>
        <v>Vätgas och syntetisk gas</v>
      </c>
      <c r="D490" s="364" t="str">
        <f t="shared" si="39"/>
        <v>Massbalansmetod</v>
      </c>
      <c r="E490" s="364"/>
      <c r="F490" s="391" t="str">
        <f t="shared" si="31"/>
        <v>Massbalans</v>
      </c>
      <c r="G490" s="362" t="s">
        <v>277</v>
      </c>
      <c r="H490" s="392" t="str">
        <f>H$501</f>
        <v>Typ I</v>
      </c>
      <c r="I490" s="392"/>
      <c r="J490" s="392" t="str">
        <f t="shared" ref="J490:L491" si="40">J$501</f>
        <v>Typ II</v>
      </c>
      <c r="K490" s="392" t="str">
        <f t="shared" si="40"/>
        <v>Närmevärden</v>
      </c>
      <c r="L490" s="392" t="str">
        <f t="shared" si="40"/>
        <v>Laboratorieanalyser</v>
      </c>
      <c r="M490" s="393"/>
      <c r="N490" s="362">
        <f t="shared" si="33"/>
        <v>3</v>
      </c>
      <c r="O490" s="394" t="str">
        <f t="shared" si="34"/>
        <v>Vätgas och syntetisk gas: Massbalansmetod</v>
      </c>
      <c r="P490" s="364"/>
      <c r="Q490" s="395" t="str">
        <f t="shared" si="35"/>
        <v>CarbC_Vätgas och syntetisk gas: Massbalansmetod</v>
      </c>
      <c r="X490" s="314" t="b">
        <f t="shared" si="36"/>
        <v>0</v>
      </c>
      <c r="Z490" s="315" t="str">
        <f>EUconst_NA</f>
        <v>ej tillämpligt</v>
      </c>
      <c r="AA490" s="379"/>
      <c r="AB490" s="379"/>
      <c r="AC490" s="96"/>
      <c r="AD490" s="96"/>
      <c r="AE490" s="379"/>
      <c r="AF490" s="326"/>
      <c r="AG490" s="315"/>
      <c r="AJ490" s="314">
        <f>AJ$501</f>
        <v>1</v>
      </c>
      <c r="AN490" s="314">
        <f>AN$501</f>
        <v>2</v>
      </c>
    </row>
    <row r="491" spans="1:40" ht="12.75" customHeight="1" x14ac:dyDescent="0.2">
      <c r="A491" s="314">
        <f t="shared" si="39"/>
        <v>36</v>
      </c>
      <c r="B491" s="390" t="str">
        <f t="shared" si="39"/>
        <v>Produktion av organiska baskemikalier</v>
      </c>
      <c r="C491" s="364" t="str">
        <f t="shared" si="39"/>
        <v>Organiska baskemikalier</v>
      </c>
      <c r="D491" s="364" t="str">
        <f t="shared" si="39"/>
        <v>Massbalansmetod</v>
      </c>
      <c r="E491" s="364"/>
      <c r="F491" s="391" t="str">
        <f t="shared" si="31"/>
        <v>Massbalans</v>
      </c>
      <c r="G491" s="362" t="s">
        <v>277</v>
      </c>
      <c r="H491" s="392" t="str">
        <f>H$501</f>
        <v>Typ I</v>
      </c>
      <c r="I491" s="392"/>
      <c r="J491" s="392" t="str">
        <f t="shared" si="40"/>
        <v>Typ II</v>
      </c>
      <c r="K491" s="392" t="str">
        <f t="shared" si="40"/>
        <v>Närmevärden</v>
      </c>
      <c r="L491" s="392" t="str">
        <f t="shared" si="40"/>
        <v>Laboratorieanalyser</v>
      </c>
      <c r="M491" s="393"/>
      <c r="N491" s="362">
        <f t="shared" si="33"/>
        <v>3</v>
      </c>
      <c r="O491" s="394" t="str">
        <f t="shared" si="34"/>
        <v>Organiska baskemikalier: Massbalansmetod</v>
      </c>
      <c r="P491" s="364"/>
      <c r="Q491" s="395" t="str">
        <f t="shared" si="35"/>
        <v>CarbC_Organiska baskemikalier: Massbalansmetod</v>
      </c>
      <c r="X491" s="314" t="b">
        <f t="shared" si="36"/>
        <v>0</v>
      </c>
      <c r="Z491" s="315">
        <v>2</v>
      </c>
      <c r="AA491" s="379"/>
      <c r="AB491" s="379"/>
      <c r="AC491" s="379"/>
      <c r="AD491" s="379"/>
      <c r="AE491" s="379"/>
      <c r="AF491" s="326"/>
      <c r="AG491" s="315"/>
      <c r="AJ491" s="314">
        <f>AJ$501</f>
        <v>1</v>
      </c>
      <c r="AL491" s="314">
        <f>AL$501</f>
        <v>1</v>
      </c>
      <c r="AM491" s="314" t="str">
        <f>AM$501</f>
        <v>Närmevärden</v>
      </c>
      <c r="AN491" s="314">
        <f>AN$501</f>
        <v>2</v>
      </c>
    </row>
    <row r="492" spans="1:40" ht="12.75" customHeight="1" x14ac:dyDescent="0.2">
      <c r="A492" s="314">
        <f t="shared" si="39"/>
        <v>37</v>
      </c>
      <c r="B492" s="390" t="str">
        <f t="shared" si="39"/>
        <v>Produktion eller bearbetning av järnmetaller och icke-järnmetaller, inklusive sekundärt aluminium</v>
      </c>
      <c r="C492" s="364" t="str">
        <f t="shared" si="39"/>
        <v>(Icke) järnmetaller, sek. aluminium</v>
      </c>
      <c r="D492" s="364" t="str">
        <f t="shared" si="39"/>
        <v>Processutsläpp</v>
      </c>
      <c r="E492" s="364"/>
      <c r="F492" s="391" t="str">
        <f t="shared" si="31"/>
        <v>Processutsläpp</v>
      </c>
      <c r="G492" s="362" t="str">
        <f>EUconst_NA</f>
        <v>ej tillämpligt</v>
      </c>
      <c r="H492" s="392"/>
      <c r="I492" s="392"/>
      <c r="J492" s="396"/>
      <c r="K492" s="396"/>
      <c r="L492" s="392"/>
      <c r="M492" s="393"/>
      <c r="N492" s="362" t="str">
        <f t="shared" si="33"/>
        <v>ej tillämpligt</v>
      </c>
      <c r="O492" s="394" t="str">
        <f t="shared" si="34"/>
        <v>(Icke) järnmetaller, sek. aluminium: Processutsläpp</v>
      </c>
      <c r="P492" s="364"/>
      <c r="Q492" s="395" t="str">
        <f t="shared" si="35"/>
        <v>CarbC_(Icke) järnmetaller, sek. aluminium: Processutsläpp</v>
      </c>
      <c r="X492" s="314" t="b">
        <f t="shared" si="36"/>
        <v>1</v>
      </c>
      <c r="Z492" s="315" t="str">
        <f>EUconst_NA</f>
        <v>ej tillämpligt</v>
      </c>
      <c r="AA492" s="379"/>
      <c r="AB492" s="379"/>
      <c r="AC492" s="96"/>
      <c r="AD492" s="96"/>
      <c r="AE492" s="379"/>
      <c r="AF492" s="326"/>
      <c r="AG492" s="315"/>
    </row>
    <row r="493" spans="1:40" ht="12.75" customHeight="1" x14ac:dyDescent="0.2">
      <c r="A493" s="314">
        <f t="shared" si="39"/>
        <v>38</v>
      </c>
      <c r="B493" s="390" t="str">
        <f t="shared" si="39"/>
        <v>Produktion eller bearbetning av järnmetaller och icke-järnmetaller, inklusive sekundärt aluminium</v>
      </c>
      <c r="C493" s="364" t="str">
        <f t="shared" si="39"/>
        <v>(Icke) järnmetaller, sek. aluminium</v>
      </c>
      <c r="D493" s="364" t="str">
        <f t="shared" si="39"/>
        <v>Massbalansmetod</v>
      </c>
      <c r="E493" s="364"/>
      <c r="F493" s="391" t="str">
        <f t="shared" si="31"/>
        <v>Massbalans</v>
      </c>
      <c r="G493" s="362" t="s">
        <v>277</v>
      </c>
      <c r="H493" s="392" t="str">
        <f>H$501</f>
        <v>Typ I</v>
      </c>
      <c r="I493" s="392"/>
      <c r="J493" s="392" t="str">
        <f t="shared" ref="J493:L495" si="41">J$501</f>
        <v>Typ II</v>
      </c>
      <c r="K493" s="392" t="str">
        <f t="shared" si="41"/>
        <v>Närmevärden</v>
      </c>
      <c r="L493" s="392" t="str">
        <f t="shared" si="41"/>
        <v>Laboratorieanalyser</v>
      </c>
      <c r="M493" s="393"/>
      <c r="N493" s="362">
        <f t="shared" si="33"/>
        <v>3</v>
      </c>
      <c r="O493" s="394" t="str">
        <f t="shared" si="34"/>
        <v>(Icke) järnmetaller, sek. aluminium: Massbalansmetod</v>
      </c>
      <c r="P493" s="364"/>
      <c r="Q493" s="395" t="str">
        <f t="shared" si="35"/>
        <v>CarbC_(Icke) järnmetaller, sek. aluminium: Massbalansmetod</v>
      </c>
      <c r="X493" s="314" t="b">
        <f t="shared" si="36"/>
        <v>0</v>
      </c>
      <c r="Z493" s="315">
        <v>2</v>
      </c>
      <c r="AA493" s="379"/>
      <c r="AB493" s="379"/>
      <c r="AC493" s="379"/>
      <c r="AD493" s="379"/>
      <c r="AE493" s="379"/>
      <c r="AF493" s="326"/>
      <c r="AG493" s="315"/>
      <c r="AJ493" s="314">
        <f>AJ$501</f>
        <v>1</v>
      </c>
      <c r="AL493" s="314">
        <f t="shared" ref="AL493:AN494" si="42">AL$501</f>
        <v>1</v>
      </c>
      <c r="AM493" s="314" t="str">
        <f t="shared" si="42"/>
        <v>Närmevärden</v>
      </c>
      <c r="AN493" s="314">
        <f t="shared" si="42"/>
        <v>2</v>
      </c>
    </row>
    <row r="494" spans="1:40" ht="12.75" customHeight="1" x14ac:dyDescent="0.2">
      <c r="A494" s="314">
        <f t="shared" si="39"/>
        <v>39</v>
      </c>
      <c r="B494" s="390" t="str">
        <f t="shared" si="39"/>
        <v>Produktion av natriumkarbonat och natriumbikarbonat</v>
      </c>
      <c r="C494" s="364" t="str">
        <f t="shared" si="39"/>
        <v>Natriumkarbonat / natriumbikarbonat</v>
      </c>
      <c r="D494" s="364" t="str">
        <f t="shared" si="39"/>
        <v>Massbalansmetod</v>
      </c>
      <c r="E494" s="364"/>
      <c r="F494" s="391" t="str">
        <f t="shared" si="31"/>
        <v>Massbalans</v>
      </c>
      <c r="G494" s="362" t="s">
        <v>277</v>
      </c>
      <c r="H494" s="392" t="str">
        <f>H$501</f>
        <v>Typ I</v>
      </c>
      <c r="I494" s="392"/>
      <c r="J494" s="392" t="str">
        <f t="shared" si="41"/>
        <v>Typ II</v>
      </c>
      <c r="K494" s="392" t="str">
        <f t="shared" si="41"/>
        <v>Närmevärden</v>
      </c>
      <c r="L494" s="392" t="str">
        <f t="shared" si="41"/>
        <v>Laboratorieanalyser</v>
      </c>
      <c r="M494" s="393"/>
      <c r="N494" s="362">
        <f t="shared" si="33"/>
        <v>3</v>
      </c>
      <c r="O494" s="394" t="str">
        <f t="shared" si="34"/>
        <v>Natriumkarbonat / natriumbikarbonat: Massbalansmetod</v>
      </c>
      <c r="P494" s="364"/>
      <c r="Q494" s="395" t="str">
        <f t="shared" si="35"/>
        <v>CarbC_Natriumkarbonat / natriumbikarbonat: Massbalansmetod</v>
      </c>
      <c r="X494" s="314" t="b">
        <f t="shared" si="36"/>
        <v>0</v>
      </c>
      <c r="Z494" s="315">
        <v>2</v>
      </c>
      <c r="AA494" s="379"/>
      <c r="AB494" s="379"/>
      <c r="AC494" s="379"/>
      <c r="AD494" s="379"/>
      <c r="AE494" s="379"/>
      <c r="AF494" s="326"/>
      <c r="AG494" s="315"/>
      <c r="AJ494" s="314">
        <f>AJ$501</f>
        <v>1</v>
      </c>
      <c r="AL494" s="314">
        <f t="shared" si="42"/>
        <v>1</v>
      </c>
      <c r="AM494" s="314" t="str">
        <f t="shared" si="42"/>
        <v>Närmevärden</v>
      </c>
      <c r="AN494" s="314">
        <f t="shared" si="42"/>
        <v>2</v>
      </c>
    </row>
    <row r="495" spans="1:40" ht="12.75" customHeight="1" x14ac:dyDescent="0.2">
      <c r="A495" s="314">
        <f t="shared" si="39"/>
        <v>40</v>
      </c>
      <c r="B495" s="390" t="str">
        <f t="shared" si="39"/>
        <v>Produktion av primärt aluminium</v>
      </c>
      <c r="C495" s="364" t="str">
        <f t="shared" si="39"/>
        <v>Primärt aluminium</v>
      </c>
      <c r="D495" s="364" t="str">
        <f t="shared" si="39"/>
        <v>Massbalansmetod</v>
      </c>
      <c r="E495" s="364"/>
      <c r="F495" s="391" t="str">
        <f t="shared" si="31"/>
        <v>Massbalans</v>
      </c>
      <c r="G495" s="362" t="s">
        <v>277</v>
      </c>
      <c r="H495" s="392" t="str">
        <f>H$501</f>
        <v>Typ I</v>
      </c>
      <c r="I495" s="392"/>
      <c r="J495" s="392" t="str">
        <f t="shared" si="41"/>
        <v>Typ II</v>
      </c>
      <c r="K495" s="392" t="str">
        <f t="shared" si="41"/>
        <v>Närmevärden</v>
      </c>
      <c r="L495" s="392" t="str">
        <f t="shared" si="41"/>
        <v>Laboratorieanalyser</v>
      </c>
      <c r="M495" s="393"/>
      <c r="N495" s="362">
        <f t="shared" si="33"/>
        <v>3</v>
      </c>
      <c r="O495" s="394" t="str">
        <f t="shared" si="34"/>
        <v>Primärt aluminium: Massbalansmetod</v>
      </c>
      <c r="P495" s="364"/>
      <c r="Q495" s="395" t="str">
        <f t="shared" si="35"/>
        <v>CarbC_Primärt aluminium: Massbalansmetod</v>
      </c>
      <c r="X495" s="314" t="b">
        <f t="shared" si="36"/>
        <v>0</v>
      </c>
      <c r="Z495" s="315">
        <v>2</v>
      </c>
      <c r="AA495" s="379"/>
      <c r="AB495" s="379"/>
      <c r="AC495" s="96"/>
      <c r="AD495" s="96"/>
      <c r="AE495" s="379"/>
      <c r="AF495" s="326"/>
      <c r="AG495" s="315"/>
      <c r="AJ495" s="314">
        <f>AJ$501</f>
        <v>1</v>
      </c>
      <c r="AL495" s="314">
        <v>1</v>
      </c>
      <c r="AN495" s="314">
        <f>AN$501</f>
        <v>2</v>
      </c>
    </row>
    <row r="496" spans="1:40" ht="12.75" customHeight="1" x14ac:dyDescent="0.2">
      <c r="A496" s="314">
        <f t="shared" ref="A496:D497" si="43">A448</f>
        <v>41</v>
      </c>
      <c r="B496" s="390" t="str">
        <f t="shared" si="43"/>
        <v>Produktion av primärt aluminium</v>
      </c>
      <c r="C496" s="364" t="str">
        <f t="shared" si="43"/>
        <v>Primärt aluminium</v>
      </c>
      <c r="D496" s="364" t="str">
        <f t="shared" si="43"/>
        <v>PFC-utsläpp (regressionsmetoden)</v>
      </c>
      <c r="E496" s="364"/>
      <c r="F496" s="391" t="str">
        <f t="shared" si="31"/>
        <v>PFC-utsläpp</v>
      </c>
      <c r="G496" s="362" t="str">
        <f>EUconst_NA</f>
        <v>ej tillämpligt</v>
      </c>
      <c r="H496" s="392"/>
      <c r="I496" s="392"/>
      <c r="J496" s="396"/>
      <c r="K496" s="396"/>
      <c r="L496" s="392"/>
      <c r="M496" s="393"/>
      <c r="N496" s="362" t="str">
        <f t="shared" si="33"/>
        <v>ej tillämpligt</v>
      </c>
      <c r="O496" s="394" t="str">
        <f t="shared" si="34"/>
        <v>Primärt aluminium: PFC-utsläpp (regressionsmetoden)</v>
      </c>
      <c r="P496" s="364"/>
      <c r="Q496" s="395" t="str">
        <f t="shared" si="35"/>
        <v>CarbC_Primärt aluminium: PFC-utsläpp (regressionsmetoden)</v>
      </c>
      <c r="X496" s="314" t="b">
        <f t="shared" si="36"/>
        <v>1</v>
      </c>
      <c r="Z496" s="315" t="str">
        <f>EUconst_NA</f>
        <v>ej tillämpligt</v>
      </c>
      <c r="AA496" s="379"/>
      <c r="AB496" s="379"/>
      <c r="AC496" s="96"/>
      <c r="AD496" s="96"/>
      <c r="AE496" s="379"/>
      <c r="AF496" s="326"/>
      <c r="AG496" s="315"/>
    </row>
    <row r="497" spans="1:40" ht="12.75" customHeight="1" thickBot="1" x14ac:dyDescent="0.25">
      <c r="A497" s="314">
        <f t="shared" si="43"/>
        <v>42</v>
      </c>
      <c r="B497" s="399" t="str">
        <f t="shared" si="43"/>
        <v>Produktion av primärt aluminium</v>
      </c>
      <c r="C497" s="400" t="str">
        <f t="shared" si="43"/>
        <v>Primärt aluminium</v>
      </c>
      <c r="D497" s="400" t="str">
        <f t="shared" si="43"/>
        <v>PFC-utsläpp (överspänningsmetoden)</v>
      </c>
      <c r="E497" s="400"/>
      <c r="F497" s="401" t="str">
        <f t="shared" si="31"/>
        <v>PFC-utsläpp</v>
      </c>
      <c r="G497" s="402" t="str">
        <f>EUconst_NA</f>
        <v>ej tillämpligt</v>
      </c>
      <c r="H497" s="403"/>
      <c r="I497" s="403"/>
      <c r="J497" s="404"/>
      <c r="K497" s="404"/>
      <c r="L497" s="403"/>
      <c r="M497" s="405"/>
      <c r="N497" s="402" t="str">
        <f t="shared" si="33"/>
        <v>ej tillämpligt</v>
      </c>
      <c r="O497" s="406" t="str">
        <f t="shared" si="34"/>
        <v>Primärt aluminium: PFC-utsläpp (överspänningsmetoden)</v>
      </c>
      <c r="P497" s="400"/>
      <c r="Q497" s="407" t="str">
        <f t="shared" si="35"/>
        <v>CarbC_Primärt aluminium: PFC-utsläpp (överspänningsmetoden)</v>
      </c>
      <c r="X497" s="314" t="b">
        <f t="shared" si="36"/>
        <v>1</v>
      </c>
      <c r="Z497" s="315" t="str">
        <f>EUconst_NA</f>
        <v>ej tillämpligt</v>
      </c>
      <c r="AA497" s="379"/>
      <c r="AB497" s="379"/>
      <c r="AC497" s="96"/>
      <c r="AD497" s="96"/>
      <c r="AE497" s="379"/>
      <c r="AF497" s="326"/>
      <c r="AG497" s="315"/>
    </row>
    <row r="498" spans="1:40" ht="12.75" customHeight="1" x14ac:dyDescent="0.2">
      <c r="B498" s="96"/>
      <c r="C498" s="96"/>
      <c r="D498" s="96"/>
      <c r="E498" s="96"/>
      <c r="F498" s="415"/>
      <c r="G498" s="96"/>
      <c r="H498" s="378"/>
      <c r="I498" s="378"/>
      <c r="J498" s="409"/>
      <c r="K498" s="409"/>
      <c r="L498" s="378"/>
      <c r="M498" s="410"/>
      <c r="N498" s="315"/>
      <c r="O498" s="96"/>
      <c r="P498" s="96"/>
      <c r="Q498" s="96"/>
      <c r="X498" s="314" t="b">
        <f t="shared" si="36"/>
        <v>0</v>
      </c>
      <c r="Z498" s="96"/>
      <c r="AA498" s="379"/>
      <c r="AB498" s="379"/>
      <c r="AC498" s="96"/>
      <c r="AD498" s="96"/>
      <c r="AE498" s="379"/>
      <c r="AF498" s="326"/>
      <c r="AG498" s="315"/>
    </row>
    <row r="499" spans="1:40" ht="12.75" customHeight="1" x14ac:dyDescent="0.2">
      <c r="B499" s="96" t="s">
        <v>275</v>
      </c>
      <c r="C499" s="96"/>
      <c r="D499" s="96"/>
      <c r="E499" s="96"/>
      <c r="F499" s="96"/>
      <c r="G499" s="96"/>
      <c r="H499" s="378"/>
      <c r="I499" s="378"/>
      <c r="J499" s="409"/>
      <c r="K499" s="409"/>
      <c r="L499" s="378"/>
      <c r="M499" s="410"/>
      <c r="N499" s="315"/>
      <c r="O499" s="96"/>
      <c r="P499" s="96"/>
      <c r="Q499" s="96"/>
      <c r="X499" s="314" t="b">
        <f t="shared" si="36"/>
        <v>0</v>
      </c>
      <c r="Z499" s="96"/>
      <c r="AA499" s="379"/>
      <c r="AB499" s="379"/>
      <c r="AC499" s="96"/>
      <c r="AD499" s="96"/>
      <c r="AE499" s="379"/>
      <c r="AF499" s="326"/>
      <c r="AG499" s="315"/>
    </row>
    <row r="500" spans="1:40" ht="12.75" customHeight="1" x14ac:dyDescent="0.2">
      <c r="B500" s="96" t="s">
        <v>276</v>
      </c>
      <c r="C500" s="96"/>
      <c r="D500" s="96"/>
      <c r="E500" s="96"/>
      <c r="F500" s="96"/>
      <c r="G500" s="96"/>
      <c r="H500" s="378"/>
      <c r="I500" s="378"/>
      <c r="J500" s="409"/>
      <c r="K500" s="409"/>
      <c r="L500" s="378"/>
      <c r="M500" s="410"/>
      <c r="N500" s="315"/>
      <c r="O500" s="96"/>
      <c r="P500" s="96"/>
      <c r="Q500" s="96"/>
      <c r="X500" s="314" t="b">
        <f t="shared" si="36"/>
        <v>0</v>
      </c>
      <c r="Z500" s="96"/>
      <c r="AA500" s="379"/>
      <c r="AB500" s="379"/>
      <c r="AC500" s="96"/>
      <c r="AD500" s="96"/>
      <c r="AE500" s="379"/>
      <c r="AF500" s="326"/>
      <c r="AG500" s="315"/>
    </row>
    <row r="501" spans="1:40" ht="12.75" customHeight="1" x14ac:dyDescent="0.2">
      <c r="B501" s="96" t="str">
        <f>Translations!$B$387</f>
        <v>Massbalans</v>
      </c>
      <c r="C501" s="96"/>
      <c r="D501" s="96"/>
      <c r="E501" s="96"/>
      <c r="F501" s="96"/>
      <c r="G501" s="96"/>
      <c r="H501" s="378" t="str">
        <f>Translations!$B$104</f>
        <v>Typ I</v>
      </c>
      <c r="I501" s="378"/>
      <c r="J501" s="378" t="str">
        <f>Translations!$B$110</f>
        <v>Typ II</v>
      </c>
      <c r="K501" s="409" t="str">
        <f>Translations!$B$390</f>
        <v>Närmevärden</v>
      </c>
      <c r="L501" s="378" t="str">
        <f>Translations!$B$109</f>
        <v>Laboratorieanalyser</v>
      </c>
      <c r="M501" s="410"/>
      <c r="N501" s="315"/>
      <c r="O501" s="96"/>
      <c r="P501" s="96"/>
      <c r="Q501" s="96"/>
      <c r="X501" s="314" t="b">
        <f t="shared" si="36"/>
        <v>0</v>
      </c>
      <c r="Z501" s="96"/>
      <c r="AA501" s="378"/>
      <c r="AB501" s="378"/>
      <c r="AC501" s="378"/>
      <c r="AD501" s="409"/>
      <c r="AE501" s="378"/>
      <c r="AF501" s="326"/>
      <c r="AG501" s="315"/>
      <c r="AJ501" s="314">
        <v>1</v>
      </c>
      <c r="AL501" s="314">
        <v>1</v>
      </c>
      <c r="AM501" s="314" t="str">
        <f>Translations!$B$390</f>
        <v>Närmevärden</v>
      </c>
      <c r="AN501" s="314">
        <v>2</v>
      </c>
    </row>
    <row r="502" spans="1:40" ht="12.75" customHeight="1" x14ac:dyDescent="0.2">
      <c r="B502" s="96"/>
      <c r="C502" s="96"/>
      <c r="D502" s="96"/>
      <c r="E502" s="96"/>
      <c r="F502" s="375"/>
      <c r="G502" s="96"/>
      <c r="H502" s="416"/>
      <c r="I502" s="418"/>
      <c r="J502" s="409"/>
      <c r="K502" s="409"/>
      <c r="L502" s="418"/>
      <c r="M502" s="410"/>
      <c r="N502" s="315"/>
      <c r="O502" s="96"/>
      <c r="P502" s="96"/>
      <c r="Q502" s="96"/>
      <c r="X502" s="314" t="b">
        <f t="shared" si="36"/>
        <v>0</v>
      </c>
      <c r="Z502" s="96"/>
      <c r="AA502" s="375"/>
      <c r="AB502" s="376"/>
      <c r="AC502" s="96"/>
      <c r="AD502" s="96"/>
      <c r="AE502" s="376"/>
      <c r="AF502" s="326"/>
      <c r="AG502" s="315"/>
    </row>
    <row r="503" spans="1:40" s="356" customFormat="1" ht="13.5" customHeight="1" thickBot="1" x14ac:dyDescent="0.25">
      <c r="B503" s="380" t="str">
        <f>Translations!$B$409</f>
        <v>Innehåll av biomassa</v>
      </c>
      <c r="F503" s="380" t="str">
        <f t="shared" ref="F503:F545" si="44">F455</f>
        <v>Källtyp</v>
      </c>
      <c r="G503" s="359" t="str">
        <f>Translations!$B$289</f>
        <v>Lägsta</v>
      </c>
      <c r="H503" s="412">
        <v>1</v>
      </c>
      <c r="I503" s="412">
        <v>2</v>
      </c>
      <c r="J503" s="412" t="s">
        <v>272</v>
      </c>
      <c r="K503" s="412" t="str">
        <f>Translations!$B$257</f>
        <v>2b</v>
      </c>
      <c r="L503" s="412">
        <v>3</v>
      </c>
      <c r="M503" s="413"/>
      <c r="N503" s="359" t="str">
        <f>Translations!$B$290</f>
        <v>Högsta</v>
      </c>
      <c r="X503" s="320"/>
      <c r="Z503" s="359" t="str">
        <f>Translations!$B$289</f>
        <v>Lägsta</v>
      </c>
      <c r="AA503" s="359"/>
      <c r="AB503" s="359"/>
      <c r="AC503" s="359"/>
      <c r="AD503" s="359"/>
      <c r="AE503" s="359"/>
      <c r="AF503" s="381"/>
      <c r="AG503" s="359"/>
      <c r="AI503" s="380" t="str">
        <f>Translations!$B$389</f>
        <v>Standardvärde?</v>
      </c>
      <c r="AJ503" s="359">
        <v>1</v>
      </c>
      <c r="AK503" s="359">
        <v>2</v>
      </c>
      <c r="AL503" s="359" t="s">
        <v>272</v>
      </c>
      <c r="AM503" s="359" t="str">
        <f>Translations!$B$257</f>
        <v>2b</v>
      </c>
      <c r="AN503" s="359">
        <v>3</v>
      </c>
    </row>
    <row r="504" spans="1:40" ht="12.75" customHeight="1" x14ac:dyDescent="0.2">
      <c r="A504" s="314">
        <f t="shared" ref="A504:D523" si="45">A456</f>
        <v>1</v>
      </c>
      <c r="B504" s="382" t="str">
        <f t="shared" si="45"/>
        <v>Förbränning av bränslen och bränslen som används som insatsmaterial i processen</v>
      </c>
      <c r="C504" s="383" t="str">
        <f t="shared" si="45"/>
        <v>Förbränning</v>
      </c>
      <c r="D504" s="383" t="str">
        <f t="shared" si="45"/>
        <v>Kommersiella standardbränslen</v>
      </c>
      <c r="E504" s="383"/>
      <c r="F504" s="384" t="str">
        <f t="shared" si="44"/>
        <v>Förbränning</v>
      </c>
      <c r="G504" s="385" t="str">
        <f>""</f>
        <v/>
      </c>
      <c r="H504" s="386" t="str">
        <f>Translations!$B$105</f>
        <v>Typ I Bio</v>
      </c>
      <c r="I504" s="386" t="str">
        <f>Translations!$B$106</f>
        <v>Typ II Bio</v>
      </c>
      <c r="J504" s="417"/>
      <c r="K504" s="417"/>
      <c r="L504" s="386"/>
      <c r="M504" s="387"/>
      <c r="N504" s="385">
        <f t="shared" ref="N504:N545" si="46">IF(G504=EUconst_NA,EUconst_NA,IF(ISBLANK(J504),COUNTA(H504:M504),COUNTA(H504,J504,L504)))</f>
        <v>2</v>
      </c>
      <c r="O504" s="388" t="str">
        <f t="shared" ref="O504:O545" si="47">C504 &amp; ": " &amp;D504</f>
        <v>Förbränning: Kommersiella standardbränslen</v>
      </c>
      <c r="P504" s="383"/>
      <c r="Q504" s="389" t="str">
        <f t="shared" ref="Q504:Q545" si="48">EUconst_CNTR_BiomassContent&amp;O504</f>
        <v>BioC_Förbränning: Kommersiella standardbränslen</v>
      </c>
      <c r="X504" s="314" t="b">
        <f t="shared" ref="X504:X550" si="49">IF(G504=EUconst_NA,TRUE,FALSE)</f>
        <v>0</v>
      </c>
      <c r="Z504" s="315" t="str">
        <f>""</f>
        <v/>
      </c>
      <c r="AA504" s="379"/>
      <c r="AB504" s="379"/>
      <c r="AC504" s="96"/>
      <c r="AD504" s="96"/>
      <c r="AE504" s="379"/>
      <c r="AF504" s="326"/>
      <c r="AG504" s="315"/>
      <c r="AJ504" s="314" t="str">
        <f>Translations!$B$105</f>
        <v>Typ I Bio</v>
      </c>
      <c r="AK504" s="314" t="str">
        <f>Translations!$B$106</f>
        <v>Typ II Bio</v>
      </c>
    </row>
    <row r="505" spans="1:40" ht="12.75" customHeight="1" x14ac:dyDescent="0.2">
      <c r="A505" s="314">
        <f t="shared" si="45"/>
        <v>2</v>
      </c>
      <c r="B505" s="390" t="str">
        <f t="shared" si="45"/>
        <v>Förbränning av bränslen och bränslen som används som insatsmaterial i processen</v>
      </c>
      <c r="C505" s="364" t="str">
        <f t="shared" si="45"/>
        <v>Förbränning</v>
      </c>
      <c r="D505" s="364" t="str">
        <f t="shared" si="45"/>
        <v>Övriga gasformiga &amp; flytande bränslen</v>
      </c>
      <c r="E505" s="364"/>
      <c r="F505" s="391" t="str">
        <f t="shared" si="44"/>
        <v>Förbränning</v>
      </c>
      <c r="G505" s="362" t="str">
        <f>""</f>
        <v/>
      </c>
      <c r="H505" s="392" t="str">
        <f t="shared" ref="H505:I508" si="50">H$504</f>
        <v>Typ I Bio</v>
      </c>
      <c r="I505" s="392" t="str">
        <f t="shared" si="50"/>
        <v>Typ II Bio</v>
      </c>
      <c r="J505" s="396"/>
      <c r="K505" s="396"/>
      <c r="L505" s="392"/>
      <c r="M505" s="393"/>
      <c r="N505" s="362">
        <f t="shared" si="46"/>
        <v>2</v>
      </c>
      <c r="O505" s="394" t="str">
        <f t="shared" si="47"/>
        <v>Förbränning: Övriga gasformiga &amp; flytande bränslen</v>
      </c>
      <c r="P505" s="364"/>
      <c r="Q505" s="395" t="str">
        <f t="shared" si="48"/>
        <v>BioC_Förbränning: Övriga gasformiga &amp; flytande bränslen</v>
      </c>
      <c r="X505" s="314" t="b">
        <f t="shared" si="49"/>
        <v>0</v>
      </c>
      <c r="Z505" s="315" t="str">
        <f>""</f>
        <v/>
      </c>
      <c r="AA505" s="379"/>
      <c r="AB505" s="379"/>
      <c r="AC505" s="96"/>
      <c r="AD505" s="96"/>
      <c r="AE505" s="379"/>
      <c r="AF505" s="326"/>
      <c r="AG505" s="315"/>
      <c r="AJ505" s="314" t="str">
        <f t="shared" ref="AJ505:AK508" si="51">AJ$504</f>
        <v>Typ I Bio</v>
      </c>
      <c r="AK505" s="314" t="str">
        <f t="shared" si="51"/>
        <v>Typ II Bio</v>
      </c>
    </row>
    <row r="506" spans="1:40" ht="12.75" customHeight="1" x14ac:dyDescent="0.2">
      <c r="A506" s="314">
        <f t="shared" si="45"/>
        <v>3</v>
      </c>
      <c r="B506" s="390" t="str">
        <f t="shared" si="45"/>
        <v>Förbränning av bränslen och bränslen som används som insatsmaterial i processen</v>
      </c>
      <c r="C506" s="364" t="str">
        <f t="shared" si="45"/>
        <v>Förbränning</v>
      </c>
      <c r="D506" s="364" t="str">
        <f t="shared" si="45"/>
        <v>Fasta bränslen</v>
      </c>
      <c r="E506" s="364"/>
      <c r="F506" s="391" t="str">
        <f t="shared" si="44"/>
        <v>Förbränning</v>
      </c>
      <c r="G506" s="362" t="str">
        <f>""</f>
        <v/>
      </c>
      <c r="H506" s="392" t="str">
        <f t="shared" si="50"/>
        <v>Typ I Bio</v>
      </c>
      <c r="I506" s="392" t="str">
        <f t="shared" si="50"/>
        <v>Typ II Bio</v>
      </c>
      <c r="J506" s="396"/>
      <c r="K506" s="396"/>
      <c r="L506" s="392"/>
      <c r="M506" s="393"/>
      <c r="N506" s="362">
        <f t="shared" si="46"/>
        <v>2</v>
      </c>
      <c r="O506" s="394" t="str">
        <f t="shared" si="47"/>
        <v>Förbränning: Fasta bränslen</v>
      </c>
      <c r="P506" s="364"/>
      <c r="Q506" s="395" t="str">
        <f t="shared" si="48"/>
        <v>BioC_Förbränning: Fasta bränslen</v>
      </c>
      <c r="X506" s="314" t="b">
        <f t="shared" si="49"/>
        <v>0</v>
      </c>
      <c r="Z506" s="315" t="str">
        <f>""</f>
        <v/>
      </c>
      <c r="AA506" s="379"/>
      <c r="AB506" s="379"/>
      <c r="AC506" s="96"/>
      <c r="AD506" s="96"/>
      <c r="AE506" s="379"/>
      <c r="AF506" s="326"/>
      <c r="AG506" s="315"/>
      <c r="AJ506" s="314" t="str">
        <f t="shared" si="51"/>
        <v>Typ I Bio</v>
      </c>
      <c r="AK506" s="314" t="str">
        <f t="shared" si="51"/>
        <v>Typ II Bio</v>
      </c>
    </row>
    <row r="507" spans="1:40" ht="12.75" customHeight="1" x14ac:dyDescent="0.2">
      <c r="A507" s="314">
        <f t="shared" si="45"/>
        <v>4</v>
      </c>
      <c r="B507" s="390" t="str">
        <f t="shared" si="45"/>
        <v>Förbränning av bränslen och bränslen som används som insatsmaterial i processen</v>
      </c>
      <c r="C507" s="364" t="str">
        <f t="shared" si="45"/>
        <v>Förbränning</v>
      </c>
      <c r="D507" s="364" t="str">
        <f t="shared" si="45"/>
        <v>Gasbehandlingsanläggningar</v>
      </c>
      <c r="E507" s="364"/>
      <c r="F507" s="391" t="str">
        <f t="shared" si="44"/>
        <v>Massbalans</v>
      </c>
      <c r="G507" s="362" t="str">
        <f>""</f>
        <v/>
      </c>
      <c r="H507" s="392" t="str">
        <f t="shared" si="50"/>
        <v>Typ I Bio</v>
      </c>
      <c r="I507" s="392" t="str">
        <f t="shared" si="50"/>
        <v>Typ II Bio</v>
      </c>
      <c r="J507" s="396"/>
      <c r="K507" s="396"/>
      <c r="L507" s="392"/>
      <c r="M507" s="393"/>
      <c r="N507" s="362">
        <f t="shared" si="46"/>
        <v>2</v>
      </c>
      <c r="O507" s="394" t="str">
        <f t="shared" si="47"/>
        <v>Förbränning: Gasbehandlingsanläggningar</v>
      </c>
      <c r="P507" s="364"/>
      <c r="Q507" s="395" t="str">
        <f t="shared" si="48"/>
        <v>BioC_Förbränning: Gasbehandlingsanläggningar</v>
      </c>
      <c r="X507" s="314" t="b">
        <f t="shared" si="49"/>
        <v>0</v>
      </c>
      <c r="Z507" s="315" t="str">
        <f>""</f>
        <v/>
      </c>
      <c r="AA507" s="379"/>
      <c r="AB507" s="379"/>
      <c r="AC507" s="96"/>
      <c r="AD507" s="96"/>
      <c r="AE507" s="379"/>
      <c r="AF507" s="326"/>
      <c r="AG507" s="315"/>
      <c r="AJ507" s="314" t="str">
        <f t="shared" si="51"/>
        <v>Typ I Bio</v>
      </c>
      <c r="AK507" s="314" t="str">
        <f t="shared" si="51"/>
        <v>Typ II Bio</v>
      </c>
    </row>
    <row r="508" spans="1:40" ht="12.75" customHeight="1" x14ac:dyDescent="0.2">
      <c r="A508" s="314">
        <f t="shared" si="45"/>
        <v>5</v>
      </c>
      <c r="B508" s="390" t="str">
        <f t="shared" si="45"/>
        <v>Förbränning av bränslen och bränslen som används som insatsmaterial i processen</v>
      </c>
      <c r="C508" s="364" t="str">
        <f t="shared" si="45"/>
        <v>Förbränning</v>
      </c>
      <c r="D508" s="364" t="str">
        <f t="shared" si="45"/>
        <v>Fackelbrännare</v>
      </c>
      <c r="E508" s="364"/>
      <c r="F508" s="391" t="str">
        <f t="shared" si="44"/>
        <v>Förbränning</v>
      </c>
      <c r="G508" s="362" t="str">
        <f>""</f>
        <v/>
      </c>
      <c r="H508" s="392" t="str">
        <f t="shared" si="50"/>
        <v>Typ I Bio</v>
      </c>
      <c r="I508" s="392" t="str">
        <f t="shared" si="50"/>
        <v>Typ II Bio</v>
      </c>
      <c r="J508" s="396"/>
      <c r="K508" s="396"/>
      <c r="L508" s="392"/>
      <c r="M508" s="393"/>
      <c r="N508" s="362">
        <f t="shared" si="46"/>
        <v>2</v>
      </c>
      <c r="O508" s="394" t="str">
        <f t="shared" si="47"/>
        <v>Förbränning: Fackelbrännare</v>
      </c>
      <c r="P508" s="364"/>
      <c r="Q508" s="395" t="str">
        <f t="shared" si="48"/>
        <v>BioC_Förbränning: Fackelbrännare</v>
      </c>
      <c r="X508" s="314" t="b">
        <f t="shared" si="49"/>
        <v>0</v>
      </c>
      <c r="Z508" s="315" t="str">
        <f>""</f>
        <v/>
      </c>
      <c r="AA508" s="379"/>
      <c r="AB508" s="379"/>
      <c r="AC508" s="96"/>
      <c r="AD508" s="96"/>
      <c r="AE508" s="379"/>
      <c r="AF508" s="326"/>
      <c r="AG508" s="315"/>
      <c r="AJ508" s="314" t="str">
        <f t="shared" si="51"/>
        <v>Typ I Bio</v>
      </c>
      <c r="AK508" s="314" t="str">
        <f t="shared" si="51"/>
        <v>Typ II Bio</v>
      </c>
    </row>
    <row r="509" spans="1:40" ht="12.75" customHeight="1" x14ac:dyDescent="0.2">
      <c r="A509" s="314">
        <f t="shared" si="45"/>
        <v>6</v>
      </c>
      <c r="B509" s="390" t="str">
        <f t="shared" si="45"/>
        <v>Förbränning av bränslen och bränslen som används som insatsmaterial i processen</v>
      </c>
      <c r="C509" s="364" t="str">
        <f t="shared" si="45"/>
        <v>Förbränning</v>
      </c>
      <c r="D509" s="364" t="str">
        <f t="shared" si="45"/>
        <v>Tvättning (karbonat)</v>
      </c>
      <c r="E509" s="364"/>
      <c r="F509" s="391" t="str">
        <f t="shared" si="44"/>
        <v>Processutsläpp</v>
      </c>
      <c r="G509" s="362" t="str">
        <f>EUconst_NA</f>
        <v>ej tillämpligt</v>
      </c>
      <c r="H509" s="392"/>
      <c r="I509" s="392"/>
      <c r="J509" s="396"/>
      <c r="K509" s="396"/>
      <c r="L509" s="392"/>
      <c r="M509" s="393"/>
      <c r="N509" s="362" t="str">
        <f t="shared" si="46"/>
        <v>ej tillämpligt</v>
      </c>
      <c r="O509" s="394" t="str">
        <f t="shared" si="47"/>
        <v>Förbränning: Tvättning (karbonat)</v>
      </c>
      <c r="P509" s="364"/>
      <c r="Q509" s="395" t="str">
        <f t="shared" si="48"/>
        <v>BioC_Förbränning: Tvättning (karbonat)</v>
      </c>
      <c r="X509" s="314" t="b">
        <f t="shared" si="49"/>
        <v>1</v>
      </c>
      <c r="Z509" s="315" t="str">
        <f>EUconst_NA</f>
        <v>ej tillämpligt</v>
      </c>
      <c r="AA509" s="379"/>
      <c r="AB509" s="379"/>
      <c r="AC509" s="96"/>
      <c r="AD509" s="96"/>
      <c r="AE509" s="379"/>
      <c r="AF509" s="326"/>
      <c r="AG509" s="315"/>
    </row>
    <row r="510" spans="1:40" ht="12.75" customHeight="1" x14ac:dyDescent="0.2">
      <c r="A510" s="314">
        <f t="shared" si="45"/>
        <v>7</v>
      </c>
      <c r="B510" s="390" t="str">
        <f t="shared" si="45"/>
        <v>Förbränning av bränslen och bränslen som används som insatsmaterial i processen</v>
      </c>
      <c r="C510" s="364" t="str">
        <f t="shared" si="45"/>
        <v>Förbränning</v>
      </c>
      <c r="D510" s="364" t="str">
        <f t="shared" si="45"/>
        <v>Tvättning (gips)</v>
      </c>
      <c r="E510" s="364"/>
      <c r="F510" s="391" t="str">
        <f t="shared" si="44"/>
        <v>Processutsläpp</v>
      </c>
      <c r="G510" s="362" t="str">
        <f>EUconst_NA</f>
        <v>ej tillämpligt</v>
      </c>
      <c r="H510" s="392"/>
      <c r="I510" s="392"/>
      <c r="J510" s="396"/>
      <c r="K510" s="396"/>
      <c r="L510" s="392"/>
      <c r="M510" s="393"/>
      <c r="N510" s="362" t="str">
        <f t="shared" si="46"/>
        <v>ej tillämpligt</v>
      </c>
      <c r="O510" s="394" t="str">
        <f t="shared" si="47"/>
        <v>Förbränning: Tvättning (gips)</v>
      </c>
      <c r="P510" s="364"/>
      <c r="Q510" s="395" t="str">
        <f t="shared" si="48"/>
        <v>BioC_Förbränning: Tvättning (gips)</v>
      </c>
      <c r="X510" s="314" t="b">
        <f t="shared" si="49"/>
        <v>1</v>
      </c>
      <c r="Z510" s="315" t="str">
        <f>EUconst_NA</f>
        <v>ej tillämpligt</v>
      </c>
      <c r="AA510" s="379"/>
      <c r="AB510" s="379"/>
      <c r="AC510" s="96"/>
      <c r="AD510" s="96"/>
      <c r="AE510" s="379"/>
      <c r="AF510" s="326"/>
      <c r="AG510" s="315"/>
    </row>
    <row r="511" spans="1:40" ht="12.75" customHeight="1" x14ac:dyDescent="0.2">
      <c r="A511" s="314">
        <f t="shared" si="45"/>
        <v>8</v>
      </c>
      <c r="B511" s="390" t="str">
        <f t="shared" si="45"/>
        <v xml:space="preserve">Raffinering av mineralolja </v>
      </c>
      <c r="C511" s="364" t="str">
        <f t="shared" si="45"/>
        <v>Raffinaderier</v>
      </c>
      <c r="D511" s="364" t="str">
        <f t="shared" si="45"/>
        <v>Massbalans</v>
      </c>
      <c r="E511" s="364"/>
      <c r="F511" s="391" t="str">
        <f t="shared" si="44"/>
        <v>Massbalans</v>
      </c>
      <c r="G511" s="362" t="str">
        <f>""</f>
        <v/>
      </c>
      <c r="H511" s="392" t="str">
        <f>H$504</f>
        <v>Typ I Bio</v>
      </c>
      <c r="I511" s="392" t="str">
        <f>I$504</f>
        <v>Typ II Bio</v>
      </c>
      <c r="J511" s="396"/>
      <c r="K511" s="396"/>
      <c r="L511" s="392"/>
      <c r="M511" s="393"/>
      <c r="N511" s="362">
        <f t="shared" si="46"/>
        <v>2</v>
      </c>
      <c r="O511" s="394" t="str">
        <f t="shared" si="47"/>
        <v>Raffinaderier: Massbalans</v>
      </c>
      <c r="P511" s="364"/>
      <c r="Q511" s="395" t="str">
        <f t="shared" si="48"/>
        <v>BioC_Raffinaderier: Massbalans</v>
      </c>
      <c r="X511" s="314" t="b">
        <f t="shared" si="49"/>
        <v>0</v>
      </c>
      <c r="Z511" s="315" t="str">
        <f>""</f>
        <v/>
      </c>
      <c r="AA511" s="379"/>
      <c r="AB511" s="379"/>
      <c r="AC511" s="96"/>
      <c r="AD511" s="96"/>
      <c r="AE511" s="379"/>
      <c r="AF511" s="326"/>
      <c r="AG511" s="315"/>
      <c r="AJ511" s="314" t="str">
        <f>AJ$504</f>
        <v>Typ I Bio</v>
      </c>
      <c r="AK511" s="314" t="str">
        <f>AK$504</f>
        <v>Typ II Bio</v>
      </c>
    </row>
    <row r="512" spans="1:40" ht="12.75" customHeight="1" x14ac:dyDescent="0.2">
      <c r="A512" s="314">
        <f t="shared" si="45"/>
        <v>9</v>
      </c>
      <c r="B512" s="390" t="str">
        <f t="shared" si="45"/>
        <v xml:space="preserve">Raffinering av mineralolja </v>
      </c>
      <c r="C512" s="364" t="str">
        <f t="shared" si="45"/>
        <v>Raffinaderier</v>
      </c>
      <c r="D512" s="364" t="str">
        <f t="shared" si="45"/>
        <v>Regenerering genom katalytisk krackning</v>
      </c>
      <c r="E512" s="364"/>
      <c r="F512" s="391" t="str">
        <f t="shared" si="44"/>
        <v>Massbalans</v>
      </c>
      <c r="G512" s="362" t="str">
        <f>""</f>
        <v/>
      </c>
      <c r="H512" s="392" t="str">
        <f>H$504</f>
        <v>Typ I Bio</v>
      </c>
      <c r="I512" s="392" t="str">
        <f>I$504</f>
        <v>Typ II Bio</v>
      </c>
      <c r="J512" s="396"/>
      <c r="K512" s="396"/>
      <c r="L512" s="392"/>
      <c r="M512" s="393"/>
      <c r="N512" s="362">
        <f t="shared" si="46"/>
        <v>2</v>
      </c>
      <c r="O512" s="394" t="str">
        <f t="shared" si="47"/>
        <v>Raffinaderier: Regenerering genom katalytisk krackning</v>
      </c>
      <c r="P512" s="364"/>
      <c r="Q512" s="395" t="str">
        <f t="shared" si="48"/>
        <v>BioC_Raffinaderier: Regenerering genom katalytisk krackning</v>
      </c>
      <c r="X512" s="314" t="b">
        <f t="shared" si="49"/>
        <v>0</v>
      </c>
      <c r="Z512" s="315" t="str">
        <f>""</f>
        <v/>
      </c>
      <c r="AA512" s="379"/>
      <c r="AB512" s="379"/>
      <c r="AC512" s="96"/>
      <c r="AD512" s="96"/>
      <c r="AE512" s="379"/>
      <c r="AF512" s="326"/>
      <c r="AG512" s="315"/>
      <c r="AJ512" s="314" t="str">
        <f>AJ$504</f>
        <v>Typ I Bio</v>
      </c>
      <c r="AK512" s="314" t="str">
        <f>AK$504</f>
        <v>Typ II Bio</v>
      </c>
    </row>
    <row r="513" spans="1:37" ht="12.75" customHeight="1" x14ac:dyDescent="0.2">
      <c r="A513" s="314">
        <f t="shared" si="45"/>
        <v>10</v>
      </c>
      <c r="B513" s="390" t="str">
        <f t="shared" si="45"/>
        <v xml:space="preserve">Raffinering av mineralolja </v>
      </c>
      <c r="C513" s="364" t="str">
        <f t="shared" si="45"/>
        <v>Raffinaderier</v>
      </c>
      <c r="D513" s="364" t="str">
        <f t="shared" si="45"/>
        <v>Vätgasproduktion</v>
      </c>
      <c r="E513" s="364"/>
      <c r="F513" s="391" t="str">
        <f t="shared" si="44"/>
        <v>Processutsläpp</v>
      </c>
      <c r="G513" s="362" t="str">
        <f>EUconst_NA</f>
        <v>ej tillämpligt</v>
      </c>
      <c r="H513" s="392"/>
      <c r="I513" s="392"/>
      <c r="J513" s="396"/>
      <c r="K513" s="396"/>
      <c r="L513" s="392"/>
      <c r="M513" s="393"/>
      <c r="N513" s="362" t="str">
        <f t="shared" si="46"/>
        <v>ej tillämpligt</v>
      </c>
      <c r="O513" s="394" t="str">
        <f t="shared" si="47"/>
        <v>Raffinaderier: Vätgasproduktion</v>
      </c>
      <c r="P513" s="364"/>
      <c r="Q513" s="395" t="str">
        <f t="shared" si="48"/>
        <v>BioC_Raffinaderier: Vätgasproduktion</v>
      </c>
      <c r="X513" s="314" t="b">
        <f t="shared" si="49"/>
        <v>1</v>
      </c>
      <c r="Z513" s="315" t="str">
        <f>EUconst_NA</f>
        <v>ej tillämpligt</v>
      </c>
      <c r="AA513" s="379"/>
      <c r="AB513" s="379"/>
      <c r="AC513" s="96"/>
      <c r="AD513" s="96"/>
      <c r="AE513" s="379"/>
      <c r="AF513" s="326"/>
      <c r="AG513" s="315"/>
    </row>
    <row r="514" spans="1:37" ht="12.75" customHeight="1" x14ac:dyDescent="0.2">
      <c r="A514" s="314">
        <f t="shared" si="45"/>
        <v>11</v>
      </c>
      <c r="B514" s="390" t="str">
        <f t="shared" si="45"/>
        <v>Produktion av koks</v>
      </c>
      <c r="C514" s="364" t="str">
        <f t="shared" si="45"/>
        <v>Koks</v>
      </c>
      <c r="D514" s="364" t="str">
        <f t="shared" si="45"/>
        <v>Bränsle som insatsmaterial i processen</v>
      </c>
      <c r="E514" s="364"/>
      <c r="F514" s="391" t="str">
        <f t="shared" si="44"/>
        <v>Förbränning</v>
      </c>
      <c r="G514" s="362" t="str">
        <f>""</f>
        <v/>
      </c>
      <c r="H514" s="392" t="str">
        <f>H$504</f>
        <v>Typ I Bio</v>
      </c>
      <c r="I514" s="392" t="str">
        <f>I$504</f>
        <v>Typ II Bio</v>
      </c>
      <c r="J514" s="396"/>
      <c r="K514" s="396"/>
      <c r="L514" s="392"/>
      <c r="M514" s="393"/>
      <c r="N514" s="362">
        <f t="shared" si="46"/>
        <v>2</v>
      </c>
      <c r="O514" s="394" t="str">
        <f t="shared" si="47"/>
        <v>Koks: Bränsle som insatsmaterial i processen</v>
      </c>
      <c r="P514" s="364"/>
      <c r="Q514" s="395" t="str">
        <f t="shared" si="48"/>
        <v>BioC_Koks: Bränsle som insatsmaterial i processen</v>
      </c>
      <c r="X514" s="314" t="b">
        <f t="shared" si="49"/>
        <v>0</v>
      </c>
      <c r="Z514" s="315" t="str">
        <f>""</f>
        <v/>
      </c>
      <c r="AA514" s="379"/>
      <c r="AB514" s="379"/>
      <c r="AC514" s="96"/>
      <c r="AD514" s="96"/>
      <c r="AE514" s="379"/>
      <c r="AF514" s="326"/>
      <c r="AG514" s="315"/>
      <c r="AJ514" s="314" t="str">
        <f>AJ$504</f>
        <v>Typ I Bio</v>
      </c>
      <c r="AK514" s="314" t="str">
        <f>AK$504</f>
        <v>Typ II Bio</v>
      </c>
    </row>
    <row r="515" spans="1:37" ht="12.75" customHeight="1" x14ac:dyDescent="0.2">
      <c r="A515" s="314">
        <f t="shared" si="45"/>
        <v>12</v>
      </c>
      <c r="B515" s="390" t="str">
        <f t="shared" si="45"/>
        <v>Produktion av koks</v>
      </c>
      <c r="C515" s="364" t="str">
        <f t="shared" si="45"/>
        <v>Koks</v>
      </c>
      <c r="D515" s="364" t="str">
        <f t="shared" si="45"/>
        <v>Karbonat som insatsmaterial (metod A)</v>
      </c>
      <c r="E515" s="364"/>
      <c r="F515" s="391" t="str">
        <f t="shared" si="44"/>
        <v>Processutsläpp</v>
      </c>
      <c r="G515" s="362" t="str">
        <f>EUconst_NA</f>
        <v>ej tillämpligt</v>
      </c>
      <c r="H515" s="392"/>
      <c r="I515" s="392"/>
      <c r="J515" s="396"/>
      <c r="K515" s="396"/>
      <c r="L515" s="392"/>
      <c r="M515" s="393"/>
      <c r="N515" s="362" t="str">
        <f t="shared" si="46"/>
        <v>ej tillämpligt</v>
      </c>
      <c r="O515" s="394" t="str">
        <f t="shared" si="47"/>
        <v>Koks: Karbonat som insatsmaterial (metod A)</v>
      </c>
      <c r="P515" s="364"/>
      <c r="Q515" s="395" t="str">
        <f t="shared" si="48"/>
        <v>BioC_Koks: Karbonat som insatsmaterial (metod A)</v>
      </c>
      <c r="X515" s="314" t="b">
        <f t="shared" si="49"/>
        <v>1</v>
      </c>
      <c r="Z515" s="315" t="str">
        <f>EUconst_NA</f>
        <v>ej tillämpligt</v>
      </c>
      <c r="AA515" s="379"/>
      <c r="AB515" s="379"/>
      <c r="AC515" s="96"/>
      <c r="AD515" s="96"/>
      <c r="AE515" s="379"/>
      <c r="AF515" s="326"/>
      <c r="AG515" s="315"/>
    </row>
    <row r="516" spans="1:37" ht="12.75" customHeight="1" x14ac:dyDescent="0.2">
      <c r="A516" s="314">
        <f t="shared" si="45"/>
        <v>13</v>
      </c>
      <c r="B516" s="390" t="str">
        <f t="shared" si="45"/>
        <v>Produktion av koks</v>
      </c>
      <c r="C516" s="364" t="str">
        <f t="shared" si="45"/>
        <v>Koks</v>
      </c>
      <c r="D516" s="364" t="str">
        <f t="shared" si="45"/>
        <v>Oxid som producerat material (metod B)</v>
      </c>
      <c r="E516" s="364"/>
      <c r="F516" s="391" t="str">
        <f t="shared" si="44"/>
        <v>Processutsläpp</v>
      </c>
      <c r="G516" s="362" t="str">
        <f>EUconst_NA</f>
        <v>ej tillämpligt</v>
      </c>
      <c r="H516" s="392"/>
      <c r="I516" s="392"/>
      <c r="J516" s="396"/>
      <c r="K516" s="396"/>
      <c r="L516" s="392"/>
      <c r="M516" s="393"/>
      <c r="N516" s="362" t="str">
        <f t="shared" si="46"/>
        <v>ej tillämpligt</v>
      </c>
      <c r="O516" s="394" t="str">
        <f t="shared" si="47"/>
        <v>Koks: Oxid som producerat material (metod B)</v>
      </c>
      <c r="P516" s="364"/>
      <c r="Q516" s="395" t="str">
        <f t="shared" si="48"/>
        <v>BioC_Koks: Oxid som producerat material (metod B)</v>
      </c>
      <c r="X516" s="314" t="b">
        <f t="shared" si="49"/>
        <v>1</v>
      </c>
      <c r="Z516" s="315" t="str">
        <f>EUconst_NA</f>
        <v>ej tillämpligt</v>
      </c>
      <c r="AA516" s="379"/>
      <c r="AB516" s="379"/>
      <c r="AC516" s="96"/>
      <c r="AD516" s="96"/>
      <c r="AE516" s="379"/>
      <c r="AF516" s="326"/>
      <c r="AG516" s="315"/>
    </row>
    <row r="517" spans="1:37" ht="12.75" customHeight="1" x14ac:dyDescent="0.2">
      <c r="A517" s="314">
        <f t="shared" si="45"/>
        <v>14</v>
      </c>
      <c r="B517" s="390" t="str">
        <f t="shared" si="45"/>
        <v>Produktion av koks</v>
      </c>
      <c r="C517" s="364" t="str">
        <f t="shared" si="45"/>
        <v>Koks</v>
      </c>
      <c r="D517" s="364" t="str">
        <f t="shared" si="45"/>
        <v>Massbalans</v>
      </c>
      <c r="E517" s="364"/>
      <c r="F517" s="391" t="str">
        <f t="shared" si="44"/>
        <v>Massbalans</v>
      </c>
      <c r="G517" s="362" t="str">
        <f>""</f>
        <v/>
      </c>
      <c r="H517" s="392" t="str">
        <f>H$504</f>
        <v>Typ I Bio</v>
      </c>
      <c r="I517" s="392" t="str">
        <f>I$504</f>
        <v>Typ II Bio</v>
      </c>
      <c r="J517" s="396"/>
      <c r="K517" s="396"/>
      <c r="L517" s="392"/>
      <c r="M517" s="393"/>
      <c r="N517" s="362">
        <f t="shared" si="46"/>
        <v>2</v>
      </c>
      <c r="O517" s="394" t="str">
        <f t="shared" si="47"/>
        <v>Koks: Massbalans</v>
      </c>
      <c r="P517" s="364"/>
      <c r="Q517" s="395" t="str">
        <f t="shared" si="48"/>
        <v>BioC_Koks: Massbalans</v>
      </c>
      <c r="X517" s="314" t="b">
        <f t="shared" si="49"/>
        <v>0</v>
      </c>
      <c r="Z517" s="315" t="str">
        <f>""</f>
        <v/>
      </c>
      <c r="AA517" s="379"/>
      <c r="AB517" s="379"/>
      <c r="AC517" s="96"/>
      <c r="AD517" s="96"/>
      <c r="AE517" s="379"/>
      <c r="AF517" s="326"/>
      <c r="AG517" s="315"/>
      <c r="AJ517" s="314" t="str">
        <f>AJ$504</f>
        <v>Typ I Bio</v>
      </c>
      <c r="AK517" s="314" t="str">
        <f>AK$504</f>
        <v>Typ II Bio</v>
      </c>
    </row>
    <row r="518" spans="1:37" ht="12.75" customHeight="1" x14ac:dyDescent="0.2">
      <c r="A518" s="314">
        <f t="shared" si="45"/>
        <v>15</v>
      </c>
      <c r="B518" s="390" t="str">
        <f t="shared" si="45"/>
        <v>Rostning och sintring av metallhaltig malm</v>
      </c>
      <c r="C518" s="364" t="str">
        <f t="shared" si="45"/>
        <v>Metallhaltig malm</v>
      </c>
      <c r="D518" s="364" t="str">
        <f t="shared" si="45"/>
        <v>Karbonat som insatsmaterial</v>
      </c>
      <c r="E518" s="364"/>
      <c r="F518" s="391" t="str">
        <f t="shared" si="44"/>
        <v>Processutsläpp</v>
      </c>
      <c r="G518" s="362" t="str">
        <f>EUconst_NA</f>
        <v>ej tillämpligt</v>
      </c>
      <c r="H518" s="392"/>
      <c r="I518" s="392"/>
      <c r="J518" s="396"/>
      <c r="K518" s="396"/>
      <c r="L518" s="392"/>
      <c r="M518" s="393"/>
      <c r="N518" s="362" t="str">
        <f t="shared" si="46"/>
        <v>ej tillämpligt</v>
      </c>
      <c r="O518" s="394" t="str">
        <f t="shared" si="47"/>
        <v>Metallhaltig malm: Karbonat som insatsmaterial</v>
      </c>
      <c r="P518" s="364"/>
      <c r="Q518" s="395" t="str">
        <f t="shared" si="48"/>
        <v>BioC_Metallhaltig malm: Karbonat som insatsmaterial</v>
      </c>
      <c r="X518" s="314" t="b">
        <f t="shared" si="49"/>
        <v>1</v>
      </c>
      <c r="Z518" s="315" t="str">
        <f>EUconst_NA</f>
        <v>ej tillämpligt</v>
      </c>
      <c r="AA518" s="379"/>
      <c r="AB518" s="379"/>
      <c r="AC518" s="96"/>
      <c r="AD518" s="96"/>
      <c r="AE518" s="379"/>
      <c r="AF518" s="326"/>
      <c r="AG518" s="315"/>
    </row>
    <row r="519" spans="1:37" ht="12.75" customHeight="1" x14ac:dyDescent="0.2">
      <c r="A519" s="314">
        <f t="shared" si="45"/>
        <v>16</v>
      </c>
      <c r="B519" s="390" t="str">
        <f t="shared" si="45"/>
        <v>Rostning och sintring av metallhaltig malm</v>
      </c>
      <c r="C519" s="364" t="str">
        <f t="shared" si="45"/>
        <v>Metallhaltig malm</v>
      </c>
      <c r="D519" s="364" t="str">
        <f t="shared" si="45"/>
        <v>Massbalans</v>
      </c>
      <c r="E519" s="364"/>
      <c r="F519" s="391" t="str">
        <f t="shared" si="44"/>
        <v>Massbalans</v>
      </c>
      <c r="G519" s="362" t="str">
        <f>""</f>
        <v/>
      </c>
      <c r="H519" s="392" t="str">
        <f>H$504</f>
        <v>Typ I Bio</v>
      </c>
      <c r="I519" s="392" t="str">
        <f>I$504</f>
        <v>Typ II Bio</v>
      </c>
      <c r="J519" s="396"/>
      <c r="K519" s="396"/>
      <c r="L519" s="392"/>
      <c r="M519" s="393"/>
      <c r="N519" s="362">
        <f t="shared" si="46"/>
        <v>2</v>
      </c>
      <c r="O519" s="394" t="str">
        <f t="shared" si="47"/>
        <v>Metallhaltig malm: Massbalans</v>
      </c>
      <c r="P519" s="364"/>
      <c r="Q519" s="395" t="str">
        <f t="shared" si="48"/>
        <v>BioC_Metallhaltig malm: Massbalans</v>
      </c>
      <c r="X519" s="314" t="b">
        <f t="shared" si="49"/>
        <v>0</v>
      </c>
      <c r="Z519" s="315" t="str">
        <f>""</f>
        <v/>
      </c>
      <c r="AA519" s="379"/>
      <c r="AB519" s="379"/>
      <c r="AC519" s="96"/>
      <c r="AD519" s="96"/>
      <c r="AE519" s="379"/>
      <c r="AF519" s="326"/>
      <c r="AG519" s="315"/>
      <c r="AJ519" s="314" t="str">
        <f>AJ$504</f>
        <v>Typ I Bio</v>
      </c>
      <c r="AK519" s="314" t="str">
        <f>AK$504</f>
        <v>Typ II Bio</v>
      </c>
    </row>
    <row r="520" spans="1:37" ht="12.75" customHeight="1" x14ac:dyDescent="0.2">
      <c r="A520" s="314">
        <f t="shared" si="45"/>
        <v>17</v>
      </c>
      <c r="B520" s="390" t="str">
        <f t="shared" si="45"/>
        <v>Produktion av järn och stål</v>
      </c>
      <c r="C520" s="364" t="str">
        <f t="shared" si="45"/>
        <v>Järn och stål</v>
      </c>
      <c r="D520" s="364" t="str">
        <f t="shared" si="45"/>
        <v>Bränsle som insatsmaterial i processen</v>
      </c>
      <c r="E520" s="364"/>
      <c r="F520" s="391" t="str">
        <f t="shared" si="44"/>
        <v>Förbränning</v>
      </c>
      <c r="G520" s="362" t="str">
        <f>""</f>
        <v/>
      </c>
      <c r="H520" s="392" t="str">
        <f>H$504</f>
        <v>Typ I Bio</v>
      </c>
      <c r="I520" s="392" t="str">
        <f>I$504</f>
        <v>Typ II Bio</v>
      </c>
      <c r="J520" s="396"/>
      <c r="K520" s="396"/>
      <c r="L520" s="392"/>
      <c r="M520" s="393"/>
      <c r="N520" s="362">
        <f t="shared" si="46"/>
        <v>2</v>
      </c>
      <c r="O520" s="394" t="str">
        <f t="shared" si="47"/>
        <v>Järn och stål: Bränsle som insatsmaterial i processen</v>
      </c>
      <c r="P520" s="364"/>
      <c r="Q520" s="395" t="str">
        <f t="shared" si="48"/>
        <v>BioC_Järn och stål: Bränsle som insatsmaterial i processen</v>
      </c>
      <c r="X520" s="314" t="b">
        <f t="shared" si="49"/>
        <v>0</v>
      </c>
      <c r="Z520" s="315" t="str">
        <f>""</f>
        <v/>
      </c>
      <c r="AA520" s="379"/>
      <c r="AB520" s="379"/>
      <c r="AC520" s="96"/>
      <c r="AD520" s="96"/>
      <c r="AE520" s="379"/>
      <c r="AF520" s="326"/>
      <c r="AG520" s="315"/>
      <c r="AJ520" s="314" t="str">
        <f>AJ$504</f>
        <v>Typ I Bio</v>
      </c>
      <c r="AK520" s="314" t="str">
        <f>AK$504</f>
        <v>Typ II Bio</v>
      </c>
    </row>
    <row r="521" spans="1:37" ht="12.75" customHeight="1" x14ac:dyDescent="0.2">
      <c r="A521" s="314">
        <f t="shared" si="45"/>
        <v>18</v>
      </c>
      <c r="B521" s="390" t="str">
        <f t="shared" si="45"/>
        <v>Produktion av järn och stål</v>
      </c>
      <c r="C521" s="364" t="str">
        <f t="shared" si="45"/>
        <v>Järn och stål</v>
      </c>
      <c r="D521" s="364" t="str">
        <f t="shared" si="45"/>
        <v>Karbonat som insatsmaterial</v>
      </c>
      <c r="E521" s="364"/>
      <c r="F521" s="391" t="str">
        <f t="shared" si="44"/>
        <v>Processutsläpp</v>
      </c>
      <c r="G521" s="362" t="str">
        <f>EUconst_NA</f>
        <v>ej tillämpligt</v>
      </c>
      <c r="H521" s="392"/>
      <c r="I521" s="392"/>
      <c r="J521" s="396"/>
      <c r="K521" s="396"/>
      <c r="L521" s="392"/>
      <c r="M521" s="393"/>
      <c r="N521" s="362" t="str">
        <f t="shared" si="46"/>
        <v>ej tillämpligt</v>
      </c>
      <c r="O521" s="394" t="str">
        <f t="shared" si="47"/>
        <v>Järn och stål: Karbonat som insatsmaterial</v>
      </c>
      <c r="P521" s="364"/>
      <c r="Q521" s="395" t="str">
        <f t="shared" si="48"/>
        <v>BioC_Järn och stål: Karbonat som insatsmaterial</v>
      </c>
      <c r="X521" s="314" t="b">
        <f t="shared" si="49"/>
        <v>1</v>
      </c>
      <c r="Z521" s="315" t="str">
        <f>EUconst_NA</f>
        <v>ej tillämpligt</v>
      </c>
      <c r="AA521" s="379"/>
      <c r="AB521" s="379"/>
      <c r="AC521" s="96"/>
      <c r="AD521" s="96"/>
      <c r="AE521" s="379"/>
      <c r="AF521" s="326"/>
      <c r="AG521" s="315"/>
    </row>
    <row r="522" spans="1:37" ht="12.75" customHeight="1" x14ac:dyDescent="0.2">
      <c r="A522" s="314">
        <f t="shared" si="45"/>
        <v>19</v>
      </c>
      <c r="B522" s="390" t="str">
        <f t="shared" si="45"/>
        <v>Produktion av järn och stål</v>
      </c>
      <c r="C522" s="364" t="str">
        <f t="shared" si="45"/>
        <v>Järn och stål</v>
      </c>
      <c r="D522" s="364" t="str">
        <f t="shared" si="45"/>
        <v>Massbalans</v>
      </c>
      <c r="E522" s="364"/>
      <c r="F522" s="391" t="str">
        <f t="shared" si="44"/>
        <v>Massbalans</v>
      </c>
      <c r="G522" s="362" t="str">
        <f>""</f>
        <v/>
      </c>
      <c r="H522" s="392" t="str">
        <f>H$504</f>
        <v>Typ I Bio</v>
      </c>
      <c r="I522" s="392" t="str">
        <f>I$504</f>
        <v>Typ II Bio</v>
      </c>
      <c r="J522" s="396"/>
      <c r="K522" s="396"/>
      <c r="L522" s="392"/>
      <c r="M522" s="393"/>
      <c r="N522" s="362">
        <f t="shared" si="46"/>
        <v>2</v>
      </c>
      <c r="O522" s="394" t="str">
        <f t="shared" si="47"/>
        <v>Järn och stål: Massbalans</v>
      </c>
      <c r="P522" s="364"/>
      <c r="Q522" s="395" t="str">
        <f t="shared" si="48"/>
        <v>BioC_Järn och stål: Massbalans</v>
      </c>
      <c r="X522" s="314" t="b">
        <f t="shared" si="49"/>
        <v>0</v>
      </c>
      <c r="Z522" s="315" t="str">
        <f>""</f>
        <v/>
      </c>
      <c r="AA522" s="379"/>
      <c r="AB522" s="379"/>
      <c r="AC522" s="96"/>
      <c r="AD522" s="96"/>
      <c r="AE522" s="379"/>
      <c r="AF522" s="326"/>
      <c r="AG522" s="315"/>
      <c r="AJ522" s="314" t="str">
        <f>AJ$504</f>
        <v>Typ I Bio</v>
      </c>
      <c r="AK522" s="314" t="str">
        <f>AK$504</f>
        <v>Typ II Bio</v>
      </c>
    </row>
    <row r="523" spans="1:37" ht="12.75" customHeight="1" x14ac:dyDescent="0.2">
      <c r="A523" s="314">
        <f t="shared" si="45"/>
        <v>20</v>
      </c>
      <c r="B523" s="390" t="str">
        <f t="shared" si="45"/>
        <v>Produktion av cementklinker</v>
      </c>
      <c r="C523" s="364" t="str">
        <f t="shared" si="45"/>
        <v>Cementklinker</v>
      </c>
      <c r="D523" s="364" t="str">
        <f t="shared" si="45"/>
        <v>Baserat på tillförsel till ugnen (metod A)</v>
      </c>
      <c r="E523" s="364"/>
      <c r="F523" s="391" t="str">
        <f t="shared" si="44"/>
        <v>Processutsläpp</v>
      </c>
      <c r="G523" s="362" t="str">
        <f t="shared" ref="G523:G534" si="52">EUconst_NA</f>
        <v>ej tillämpligt</v>
      </c>
      <c r="H523" s="392"/>
      <c r="I523" s="392"/>
      <c r="J523" s="396"/>
      <c r="K523" s="396"/>
      <c r="L523" s="392"/>
      <c r="M523" s="393"/>
      <c r="N523" s="362" t="str">
        <f t="shared" si="46"/>
        <v>ej tillämpligt</v>
      </c>
      <c r="O523" s="394" t="str">
        <f t="shared" si="47"/>
        <v>Cementklinker: Baserat på tillförsel till ugnen (metod A)</v>
      </c>
      <c r="P523" s="364"/>
      <c r="Q523" s="395" t="str">
        <f t="shared" si="48"/>
        <v>BioC_Cementklinker: Baserat på tillförsel till ugnen (metod A)</v>
      </c>
      <c r="X523" s="314" t="b">
        <f t="shared" si="49"/>
        <v>1</v>
      </c>
      <c r="Z523" s="315" t="str">
        <f t="shared" ref="Z523:Z534" si="53">EUconst_NA</f>
        <v>ej tillämpligt</v>
      </c>
      <c r="AA523" s="379"/>
      <c r="AB523" s="379"/>
      <c r="AC523" s="96"/>
      <c r="AD523" s="96"/>
      <c r="AE523" s="379"/>
      <c r="AF523" s="326"/>
      <c r="AG523" s="315"/>
    </row>
    <row r="524" spans="1:37" ht="12.75" customHeight="1" x14ac:dyDescent="0.2">
      <c r="A524" s="314">
        <f t="shared" ref="A524:D543" si="54">A476</f>
        <v>21</v>
      </c>
      <c r="B524" s="390" t="str">
        <f t="shared" si="54"/>
        <v>Produktion av cementklinker</v>
      </c>
      <c r="C524" s="364" t="str">
        <f t="shared" si="54"/>
        <v>Cementklinker</v>
      </c>
      <c r="D524" s="364" t="str">
        <f t="shared" si="54"/>
        <v>Klinkerproduktion (metod B)</v>
      </c>
      <c r="E524" s="364"/>
      <c r="F524" s="391" t="str">
        <f t="shared" si="44"/>
        <v>Processutsläpp</v>
      </c>
      <c r="G524" s="362" t="str">
        <f t="shared" si="52"/>
        <v>ej tillämpligt</v>
      </c>
      <c r="H524" s="392"/>
      <c r="I524" s="392"/>
      <c r="J524" s="396"/>
      <c r="K524" s="396"/>
      <c r="L524" s="392"/>
      <c r="M524" s="393"/>
      <c r="N524" s="362" t="str">
        <f t="shared" si="46"/>
        <v>ej tillämpligt</v>
      </c>
      <c r="O524" s="394" t="str">
        <f t="shared" si="47"/>
        <v>Cementklinker: Klinkerproduktion (metod B)</v>
      </c>
      <c r="P524" s="364"/>
      <c r="Q524" s="395" t="str">
        <f t="shared" si="48"/>
        <v>BioC_Cementklinker: Klinkerproduktion (metod B)</v>
      </c>
      <c r="X524" s="314" t="b">
        <f t="shared" si="49"/>
        <v>1</v>
      </c>
      <c r="Z524" s="315" t="str">
        <f t="shared" si="53"/>
        <v>ej tillämpligt</v>
      </c>
      <c r="AA524" s="379"/>
      <c r="AB524" s="379"/>
      <c r="AC524" s="96"/>
      <c r="AD524" s="96"/>
      <c r="AE524" s="379"/>
      <c r="AF524" s="326"/>
      <c r="AG524" s="315"/>
    </row>
    <row r="525" spans="1:37" ht="12.75" customHeight="1" x14ac:dyDescent="0.2">
      <c r="A525" s="314">
        <f t="shared" si="54"/>
        <v>22</v>
      </c>
      <c r="B525" s="390" t="str">
        <f t="shared" si="54"/>
        <v>Produktion av cementklinker</v>
      </c>
      <c r="C525" s="364" t="str">
        <f t="shared" si="54"/>
        <v>Cementklinker</v>
      </c>
      <c r="D525" s="364" t="str">
        <f t="shared" si="54"/>
        <v>Cementugnsstoft</v>
      </c>
      <c r="E525" s="364"/>
      <c r="F525" s="391" t="str">
        <f t="shared" si="44"/>
        <v>Processutsläpp</v>
      </c>
      <c r="G525" s="362" t="str">
        <f t="shared" si="52"/>
        <v>ej tillämpligt</v>
      </c>
      <c r="H525" s="392"/>
      <c r="I525" s="392"/>
      <c r="J525" s="396"/>
      <c r="K525" s="396"/>
      <c r="L525" s="392"/>
      <c r="M525" s="393"/>
      <c r="N525" s="362" t="str">
        <f t="shared" si="46"/>
        <v>ej tillämpligt</v>
      </c>
      <c r="O525" s="394" t="str">
        <f t="shared" si="47"/>
        <v>Cementklinker: Cementugnsstoft</v>
      </c>
      <c r="P525" s="364"/>
      <c r="Q525" s="395" t="str">
        <f t="shared" si="48"/>
        <v>BioC_Cementklinker: Cementugnsstoft</v>
      </c>
      <c r="X525" s="314" t="b">
        <f t="shared" si="49"/>
        <v>1</v>
      </c>
      <c r="Z525" s="315" t="str">
        <f t="shared" si="53"/>
        <v>ej tillämpligt</v>
      </c>
      <c r="AA525" s="379"/>
      <c r="AB525" s="379"/>
      <c r="AC525" s="96"/>
      <c r="AD525" s="96"/>
      <c r="AE525" s="379"/>
      <c r="AF525" s="326"/>
      <c r="AG525" s="315"/>
    </row>
    <row r="526" spans="1:37" ht="12.75" customHeight="1" x14ac:dyDescent="0.2">
      <c r="A526" s="314">
        <f t="shared" si="54"/>
        <v>23</v>
      </c>
      <c r="B526" s="390" t="str">
        <f t="shared" si="54"/>
        <v>Produktion av cementklinker</v>
      </c>
      <c r="C526" s="364" t="str">
        <f t="shared" si="54"/>
        <v>Cementklinker</v>
      </c>
      <c r="D526" s="364" t="str">
        <f t="shared" si="54"/>
        <v>Icke-karbonat kol</v>
      </c>
      <c r="E526" s="364"/>
      <c r="F526" s="391" t="str">
        <f t="shared" si="44"/>
        <v>Processutsläpp</v>
      </c>
      <c r="G526" s="362" t="str">
        <f t="shared" si="52"/>
        <v>ej tillämpligt</v>
      </c>
      <c r="H526" s="392"/>
      <c r="I526" s="392"/>
      <c r="J526" s="396"/>
      <c r="K526" s="396"/>
      <c r="L526" s="392"/>
      <c r="M526" s="393"/>
      <c r="N526" s="362" t="str">
        <f t="shared" si="46"/>
        <v>ej tillämpligt</v>
      </c>
      <c r="O526" s="394" t="str">
        <f t="shared" si="47"/>
        <v>Cementklinker: Icke-karbonat kol</v>
      </c>
      <c r="P526" s="364"/>
      <c r="Q526" s="395" t="str">
        <f t="shared" si="48"/>
        <v>BioC_Cementklinker: Icke-karbonat kol</v>
      </c>
      <c r="X526" s="314" t="b">
        <f t="shared" si="49"/>
        <v>1</v>
      </c>
      <c r="Z526" s="315" t="str">
        <f t="shared" si="53"/>
        <v>ej tillämpligt</v>
      </c>
      <c r="AA526" s="379"/>
      <c r="AB526" s="379"/>
      <c r="AC526" s="96"/>
      <c r="AD526" s="96"/>
      <c r="AE526" s="379"/>
      <c r="AF526" s="326"/>
      <c r="AG526" s="315"/>
    </row>
    <row r="527" spans="1:37" ht="12.75" customHeight="1" x14ac:dyDescent="0.2">
      <c r="A527" s="314">
        <f t="shared" si="54"/>
        <v>24</v>
      </c>
      <c r="B527" s="390" t="str">
        <f t="shared" si="54"/>
        <v>Produktion av kalk och bränning av dolomit och magnesit</v>
      </c>
      <c r="C527" s="364" t="str">
        <f t="shared" si="54"/>
        <v>Kalk / dolomit / magnesit</v>
      </c>
      <c r="D527" s="364" t="str">
        <f t="shared" si="54"/>
        <v>Karbonater (metod A)</v>
      </c>
      <c r="E527" s="364"/>
      <c r="F527" s="391" t="str">
        <f t="shared" si="44"/>
        <v>Processutsläpp</v>
      </c>
      <c r="G527" s="362" t="str">
        <f t="shared" si="52"/>
        <v>ej tillämpligt</v>
      </c>
      <c r="H527" s="392"/>
      <c r="I527" s="392"/>
      <c r="J527" s="396"/>
      <c r="K527" s="396"/>
      <c r="L527" s="392"/>
      <c r="M527" s="393"/>
      <c r="N527" s="362" t="str">
        <f t="shared" si="46"/>
        <v>ej tillämpligt</v>
      </c>
      <c r="O527" s="394" t="str">
        <f t="shared" si="47"/>
        <v>Kalk / dolomit / magnesit: Karbonater (metod A)</v>
      </c>
      <c r="P527" s="364"/>
      <c r="Q527" s="395" t="str">
        <f t="shared" si="48"/>
        <v>BioC_Kalk / dolomit / magnesit: Karbonater (metod A)</v>
      </c>
      <c r="X527" s="314" t="b">
        <f t="shared" si="49"/>
        <v>1</v>
      </c>
      <c r="Z527" s="315" t="str">
        <f t="shared" si="53"/>
        <v>ej tillämpligt</v>
      </c>
      <c r="AA527" s="379"/>
      <c r="AB527" s="379"/>
      <c r="AC527" s="96"/>
      <c r="AD527" s="96"/>
      <c r="AE527" s="379"/>
      <c r="AF527" s="326"/>
      <c r="AG527" s="315"/>
    </row>
    <row r="528" spans="1:37" ht="12.75" customHeight="1" x14ac:dyDescent="0.2">
      <c r="A528" s="314">
        <f t="shared" si="54"/>
        <v>25</v>
      </c>
      <c r="B528" s="390" t="str">
        <f t="shared" si="54"/>
        <v>Produktion av kalk och bränning av dolomit och magnesit</v>
      </c>
      <c r="C528" s="364" t="str">
        <f t="shared" si="54"/>
        <v>Kalk / dolomit / magnesit</v>
      </c>
      <c r="D528" s="364" t="str">
        <f t="shared" si="54"/>
        <v>Alkalisk jordartsmetall (metod B)</v>
      </c>
      <c r="E528" s="364"/>
      <c r="F528" s="391" t="str">
        <f t="shared" si="44"/>
        <v>Processutsläpp</v>
      </c>
      <c r="G528" s="362" t="str">
        <f t="shared" si="52"/>
        <v>ej tillämpligt</v>
      </c>
      <c r="H528" s="392"/>
      <c r="I528" s="392"/>
      <c r="J528" s="396"/>
      <c r="K528" s="396"/>
      <c r="L528" s="392"/>
      <c r="M528" s="393"/>
      <c r="N528" s="362" t="str">
        <f t="shared" si="46"/>
        <v>ej tillämpligt</v>
      </c>
      <c r="O528" s="394" t="str">
        <f t="shared" si="47"/>
        <v>Kalk / dolomit / magnesit: Alkalisk jordartsmetall (metod B)</v>
      </c>
      <c r="P528" s="364"/>
      <c r="Q528" s="395" t="str">
        <f t="shared" si="48"/>
        <v>BioC_Kalk / dolomit / magnesit: Alkalisk jordartsmetall (metod B)</v>
      </c>
      <c r="X528" s="314" t="b">
        <f t="shared" si="49"/>
        <v>1</v>
      </c>
      <c r="Z528" s="315" t="str">
        <f t="shared" si="53"/>
        <v>ej tillämpligt</v>
      </c>
      <c r="AA528" s="379"/>
      <c r="AB528" s="379"/>
      <c r="AC528" s="96"/>
      <c r="AD528" s="96"/>
      <c r="AE528" s="379"/>
      <c r="AF528" s="326"/>
      <c r="AG528" s="315"/>
    </row>
    <row r="529" spans="1:37" ht="12.75" customHeight="1" x14ac:dyDescent="0.2">
      <c r="A529" s="314">
        <f t="shared" si="54"/>
        <v>26</v>
      </c>
      <c r="B529" s="390" t="str">
        <f t="shared" si="54"/>
        <v>Produktion av kalk och bränning av dolomit och magnesit</v>
      </c>
      <c r="C529" s="364" t="str">
        <f t="shared" si="54"/>
        <v>Kalk / dolomit / magnesit</v>
      </c>
      <c r="D529" s="364" t="str">
        <f t="shared" si="54"/>
        <v>Ugnsstoft (metod B)</v>
      </c>
      <c r="E529" s="364"/>
      <c r="F529" s="391" t="str">
        <f t="shared" si="44"/>
        <v>Processutsläpp</v>
      </c>
      <c r="G529" s="362" t="str">
        <f t="shared" si="52"/>
        <v>ej tillämpligt</v>
      </c>
      <c r="H529" s="392"/>
      <c r="I529" s="392"/>
      <c r="J529" s="396"/>
      <c r="K529" s="396"/>
      <c r="L529" s="392"/>
      <c r="M529" s="393"/>
      <c r="N529" s="362" t="str">
        <f t="shared" si="46"/>
        <v>ej tillämpligt</v>
      </c>
      <c r="O529" s="394" t="str">
        <f t="shared" si="47"/>
        <v>Kalk / dolomit / magnesit: Ugnsstoft (metod B)</v>
      </c>
      <c r="P529" s="364"/>
      <c r="Q529" s="395" t="str">
        <f t="shared" si="48"/>
        <v>BioC_Kalk / dolomit / magnesit: Ugnsstoft (metod B)</v>
      </c>
      <c r="X529" s="314" t="b">
        <f t="shared" si="49"/>
        <v>1</v>
      </c>
      <c r="Z529" s="315" t="str">
        <f t="shared" si="53"/>
        <v>ej tillämpligt</v>
      </c>
      <c r="AA529" s="379"/>
      <c r="AB529" s="379"/>
      <c r="AC529" s="96"/>
      <c r="AD529" s="96"/>
      <c r="AE529" s="379"/>
      <c r="AF529" s="326"/>
      <c r="AG529" s="315"/>
    </row>
    <row r="530" spans="1:37" ht="12.75" customHeight="1" x14ac:dyDescent="0.2">
      <c r="A530" s="314">
        <f t="shared" si="54"/>
        <v>27</v>
      </c>
      <c r="B530" s="390" t="str">
        <f t="shared" si="54"/>
        <v>Tillverkning av glas och mineralull</v>
      </c>
      <c r="C530" s="364" t="str">
        <f t="shared" si="54"/>
        <v>Glas och mineralull</v>
      </c>
      <c r="D530" s="364" t="str">
        <f t="shared" si="54"/>
        <v>Karbonater (insatsmaterial)</v>
      </c>
      <c r="E530" s="364"/>
      <c r="F530" s="391" t="str">
        <f t="shared" si="44"/>
        <v>Processutsläpp</v>
      </c>
      <c r="G530" s="362" t="str">
        <f t="shared" si="52"/>
        <v>ej tillämpligt</v>
      </c>
      <c r="H530" s="392"/>
      <c r="I530" s="392"/>
      <c r="J530" s="396"/>
      <c r="K530" s="396"/>
      <c r="L530" s="392"/>
      <c r="M530" s="393"/>
      <c r="N530" s="362" t="str">
        <f t="shared" si="46"/>
        <v>ej tillämpligt</v>
      </c>
      <c r="O530" s="394" t="str">
        <f t="shared" si="47"/>
        <v>Glas och mineralull: Karbonater (insatsmaterial)</v>
      </c>
      <c r="P530" s="364"/>
      <c r="Q530" s="395" t="str">
        <f t="shared" si="48"/>
        <v>BioC_Glas och mineralull: Karbonater (insatsmaterial)</v>
      </c>
      <c r="X530" s="314" t="b">
        <f t="shared" si="49"/>
        <v>1</v>
      </c>
      <c r="Z530" s="315" t="str">
        <f t="shared" si="53"/>
        <v>ej tillämpligt</v>
      </c>
      <c r="AA530" s="379"/>
      <c r="AB530" s="379"/>
      <c r="AC530" s="96"/>
      <c r="AD530" s="96"/>
      <c r="AE530" s="379"/>
      <c r="AF530" s="326"/>
      <c r="AG530" s="315"/>
    </row>
    <row r="531" spans="1:37" ht="12.75" customHeight="1" x14ac:dyDescent="0.2">
      <c r="A531" s="314">
        <f t="shared" si="54"/>
        <v>28</v>
      </c>
      <c r="B531" s="390" t="str">
        <f t="shared" si="54"/>
        <v>Tillverkning av keramiska produkter</v>
      </c>
      <c r="C531" s="364" t="str">
        <f t="shared" si="54"/>
        <v>Keramik</v>
      </c>
      <c r="D531" s="364" t="str">
        <f t="shared" si="54"/>
        <v>Kol som insatsmaterial (metod A)</v>
      </c>
      <c r="E531" s="364"/>
      <c r="F531" s="391" t="str">
        <f t="shared" si="44"/>
        <v>Processutsläpp</v>
      </c>
      <c r="G531" s="362" t="str">
        <f t="shared" si="52"/>
        <v>ej tillämpligt</v>
      </c>
      <c r="H531" s="392"/>
      <c r="I531" s="392"/>
      <c r="J531" s="396"/>
      <c r="K531" s="396"/>
      <c r="L531" s="392"/>
      <c r="M531" s="393"/>
      <c r="N531" s="362" t="str">
        <f t="shared" si="46"/>
        <v>ej tillämpligt</v>
      </c>
      <c r="O531" s="394" t="str">
        <f t="shared" si="47"/>
        <v>Keramik: Kol som insatsmaterial (metod A)</v>
      </c>
      <c r="P531" s="364"/>
      <c r="Q531" s="395" t="str">
        <f t="shared" si="48"/>
        <v>BioC_Keramik: Kol som insatsmaterial (metod A)</v>
      </c>
      <c r="X531" s="314" t="b">
        <f t="shared" si="49"/>
        <v>1</v>
      </c>
      <c r="Z531" s="315" t="str">
        <f t="shared" si="53"/>
        <v>ej tillämpligt</v>
      </c>
      <c r="AA531" s="379"/>
      <c r="AB531" s="379"/>
      <c r="AC531" s="96"/>
      <c r="AD531" s="96"/>
      <c r="AE531" s="379"/>
      <c r="AF531" s="326"/>
      <c r="AG531" s="315"/>
    </row>
    <row r="532" spans="1:37" ht="12.75" customHeight="1" x14ac:dyDescent="0.2">
      <c r="A532" s="314">
        <f t="shared" si="54"/>
        <v>29</v>
      </c>
      <c r="B532" s="390" t="str">
        <f t="shared" si="54"/>
        <v>Tillverkning av keramiska produkter</v>
      </c>
      <c r="C532" s="364" t="str">
        <f t="shared" si="54"/>
        <v>Keramik</v>
      </c>
      <c r="D532" s="364" t="str">
        <f t="shared" si="54"/>
        <v>Alkalioxider (metod B)</v>
      </c>
      <c r="E532" s="364"/>
      <c r="F532" s="391" t="str">
        <f t="shared" si="44"/>
        <v>Processutsläpp</v>
      </c>
      <c r="G532" s="362" t="str">
        <f t="shared" si="52"/>
        <v>ej tillämpligt</v>
      </c>
      <c r="H532" s="392"/>
      <c r="I532" s="392"/>
      <c r="J532" s="396"/>
      <c r="K532" s="396"/>
      <c r="L532" s="392"/>
      <c r="M532" s="393"/>
      <c r="N532" s="362" t="str">
        <f t="shared" si="46"/>
        <v>ej tillämpligt</v>
      </c>
      <c r="O532" s="394" t="str">
        <f t="shared" si="47"/>
        <v>Keramik: Alkalioxider (metod B)</v>
      </c>
      <c r="P532" s="364"/>
      <c r="Q532" s="395" t="str">
        <f t="shared" si="48"/>
        <v>BioC_Keramik: Alkalioxider (metod B)</v>
      </c>
      <c r="X532" s="314" t="b">
        <f t="shared" si="49"/>
        <v>1</v>
      </c>
      <c r="Z532" s="315" t="str">
        <f t="shared" si="53"/>
        <v>ej tillämpligt</v>
      </c>
      <c r="AA532" s="379"/>
      <c r="AB532" s="379"/>
      <c r="AC532" s="96"/>
      <c r="AD532" s="96"/>
      <c r="AE532" s="379"/>
      <c r="AF532" s="326"/>
      <c r="AG532" s="315"/>
    </row>
    <row r="533" spans="1:37" ht="12.75" customHeight="1" x14ac:dyDescent="0.2">
      <c r="A533" s="314">
        <f t="shared" si="54"/>
        <v>30</v>
      </c>
      <c r="B533" s="390" t="str">
        <f t="shared" si="54"/>
        <v>Tillverkning av keramiska produkter</v>
      </c>
      <c r="C533" s="364" t="str">
        <f t="shared" si="54"/>
        <v>Keramik</v>
      </c>
      <c r="D533" s="364" t="str">
        <f t="shared" si="54"/>
        <v>Tvättning</v>
      </c>
      <c r="E533" s="364"/>
      <c r="F533" s="391" t="str">
        <f t="shared" si="44"/>
        <v>Processutsläpp</v>
      </c>
      <c r="G533" s="362" t="str">
        <f t="shared" si="52"/>
        <v>ej tillämpligt</v>
      </c>
      <c r="H533" s="392"/>
      <c r="I533" s="392"/>
      <c r="J533" s="396"/>
      <c r="K533" s="396"/>
      <c r="L533" s="392"/>
      <c r="M533" s="393"/>
      <c r="N533" s="362" t="str">
        <f t="shared" si="46"/>
        <v>ej tillämpligt</v>
      </c>
      <c r="O533" s="394" t="str">
        <f t="shared" si="47"/>
        <v>Keramik: Tvättning</v>
      </c>
      <c r="P533" s="364"/>
      <c r="Q533" s="395" t="str">
        <f t="shared" si="48"/>
        <v>BioC_Keramik: Tvättning</v>
      </c>
      <c r="X533" s="314" t="b">
        <f t="shared" si="49"/>
        <v>1</v>
      </c>
      <c r="Z533" s="315" t="str">
        <f t="shared" si="53"/>
        <v>ej tillämpligt</v>
      </c>
      <c r="AA533" s="379"/>
      <c r="AB533" s="379"/>
      <c r="AC533" s="96"/>
      <c r="AD533" s="96"/>
      <c r="AE533" s="379"/>
      <c r="AF533" s="326"/>
      <c r="AG533" s="315"/>
    </row>
    <row r="534" spans="1:37" ht="12.75" customHeight="1" x14ac:dyDescent="0.2">
      <c r="A534" s="314">
        <f t="shared" si="54"/>
        <v>31</v>
      </c>
      <c r="B534" s="390" t="str">
        <f t="shared" si="54"/>
        <v>Produktion av pappersmassa och papper</v>
      </c>
      <c r="C534" s="364" t="str">
        <f t="shared" si="54"/>
        <v>Pappersmassa och papper</v>
      </c>
      <c r="D534" s="364" t="str">
        <f t="shared" si="54"/>
        <v>Insatskemikalier</v>
      </c>
      <c r="E534" s="364"/>
      <c r="F534" s="391" t="str">
        <f t="shared" si="44"/>
        <v>Processutsläpp</v>
      </c>
      <c r="G534" s="362" t="str">
        <f t="shared" si="52"/>
        <v>ej tillämpligt</v>
      </c>
      <c r="H534" s="392"/>
      <c r="I534" s="392"/>
      <c r="J534" s="396"/>
      <c r="K534" s="396"/>
      <c r="L534" s="392"/>
      <c r="M534" s="393"/>
      <c r="N534" s="362" t="str">
        <f t="shared" si="46"/>
        <v>ej tillämpligt</v>
      </c>
      <c r="O534" s="394" t="str">
        <f t="shared" si="47"/>
        <v>Pappersmassa och papper: Insatskemikalier</v>
      </c>
      <c r="P534" s="364"/>
      <c r="Q534" s="395" t="str">
        <f t="shared" si="48"/>
        <v>BioC_Pappersmassa och papper: Insatskemikalier</v>
      </c>
      <c r="X534" s="314" t="b">
        <f t="shared" si="49"/>
        <v>1</v>
      </c>
      <c r="Z534" s="315" t="str">
        <f t="shared" si="53"/>
        <v>ej tillämpligt</v>
      </c>
      <c r="AA534" s="379"/>
      <c r="AB534" s="379"/>
      <c r="AC534" s="96"/>
      <c r="AD534" s="96"/>
      <c r="AE534" s="379"/>
      <c r="AF534" s="326"/>
      <c r="AG534" s="315"/>
    </row>
    <row r="535" spans="1:37" ht="12.75" customHeight="1" x14ac:dyDescent="0.2">
      <c r="A535" s="314">
        <f t="shared" si="54"/>
        <v>32</v>
      </c>
      <c r="B535" s="390" t="str">
        <f t="shared" si="54"/>
        <v>Produktion av kimrök</v>
      </c>
      <c r="C535" s="364" t="str">
        <f t="shared" si="54"/>
        <v>Kimrök</v>
      </c>
      <c r="D535" s="364" t="str">
        <f t="shared" si="54"/>
        <v>Massbalansmetod</v>
      </c>
      <c r="E535" s="364"/>
      <c r="F535" s="391" t="str">
        <f t="shared" si="44"/>
        <v>Massbalans</v>
      </c>
      <c r="G535" s="362" t="str">
        <f>""</f>
        <v/>
      </c>
      <c r="H535" s="392" t="str">
        <f t="shared" ref="H535:I539" si="55">H$504</f>
        <v>Typ I Bio</v>
      </c>
      <c r="I535" s="392" t="str">
        <f t="shared" si="55"/>
        <v>Typ II Bio</v>
      </c>
      <c r="J535" s="396"/>
      <c r="K535" s="396"/>
      <c r="L535" s="392"/>
      <c r="M535" s="393"/>
      <c r="N535" s="362">
        <f t="shared" si="46"/>
        <v>2</v>
      </c>
      <c r="O535" s="394" t="str">
        <f t="shared" si="47"/>
        <v>Kimrök: Massbalansmetod</v>
      </c>
      <c r="P535" s="364"/>
      <c r="Q535" s="395" t="str">
        <f t="shared" si="48"/>
        <v>BioC_Kimrök: Massbalansmetod</v>
      </c>
      <c r="X535" s="314" t="b">
        <f t="shared" si="49"/>
        <v>0</v>
      </c>
      <c r="Z535" s="315" t="str">
        <f>""</f>
        <v/>
      </c>
      <c r="AA535" s="379"/>
      <c r="AB535" s="379"/>
      <c r="AC535" s="96"/>
      <c r="AD535" s="96"/>
      <c r="AE535" s="379"/>
      <c r="AF535" s="326"/>
      <c r="AG535" s="315"/>
      <c r="AJ535" s="314" t="str">
        <f t="shared" ref="AJ535:AK539" si="56">AJ$504</f>
        <v>Typ I Bio</v>
      </c>
      <c r="AK535" s="314" t="str">
        <f t="shared" si="56"/>
        <v>Typ II Bio</v>
      </c>
    </row>
    <row r="536" spans="1:37" ht="12.75" customHeight="1" x14ac:dyDescent="0.2">
      <c r="A536" s="314">
        <f t="shared" si="54"/>
        <v>33</v>
      </c>
      <c r="B536" s="390" t="str">
        <f t="shared" si="54"/>
        <v>Produktion av ammoniak</v>
      </c>
      <c r="C536" s="364" t="str">
        <f t="shared" si="54"/>
        <v>Ammoniak</v>
      </c>
      <c r="D536" s="364" t="str">
        <f t="shared" si="54"/>
        <v>Bränsle som insatsmaterial i processen</v>
      </c>
      <c r="E536" s="364"/>
      <c r="F536" s="391" t="str">
        <f t="shared" si="44"/>
        <v>Förbränning</v>
      </c>
      <c r="G536" s="362" t="str">
        <f>""</f>
        <v/>
      </c>
      <c r="H536" s="392" t="str">
        <f t="shared" si="55"/>
        <v>Typ I Bio</v>
      </c>
      <c r="I536" s="392" t="str">
        <f t="shared" si="55"/>
        <v>Typ II Bio</v>
      </c>
      <c r="J536" s="396"/>
      <c r="K536" s="396"/>
      <c r="L536" s="392"/>
      <c r="M536" s="393"/>
      <c r="N536" s="362">
        <f t="shared" si="46"/>
        <v>2</v>
      </c>
      <c r="O536" s="394" t="str">
        <f t="shared" si="47"/>
        <v>Ammoniak: Bränsle som insatsmaterial i processen</v>
      </c>
      <c r="P536" s="364"/>
      <c r="Q536" s="395" t="str">
        <f t="shared" si="48"/>
        <v>BioC_Ammoniak: Bränsle som insatsmaterial i processen</v>
      </c>
      <c r="X536" s="314" t="b">
        <f t="shared" si="49"/>
        <v>0</v>
      </c>
      <c r="Z536" s="315" t="str">
        <f>""</f>
        <v/>
      </c>
      <c r="AA536" s="379"/>
      <c r="AB536" s="379"/>
      <c r="AC536" s="96"/>
      <c r="AD536" s="96"/>
      <c r="AE536" s="379"/>
      <c r="AF536" s="326"/>
      <c r="AG536" s="315"/>
      <c r="AJ536" s="314" t="str">
        <f t="shared" si="56"/>
        <v>Typ I Bio</v>
      </c>
      <c r="AK536" s="314" t="str">
        <f t="shared" si="56"/>
        <v>Typ II Bio</v>
      </c>
    </row>
    <row r="537" spans="1:37" ht="12.75" customHeight="1" x14ac:dyDescent="0.2">
      <c r="A537" s="314">
        <f t="shared" si="54"/>
        <v>34</v>
      </c>
      <c r="B537" s="390" t="str">
        <f t="shared" si="54"/>
        <v>Produktion av vätgas och syntetisk gas</v>
      </c>
      <c r="C537" s="364" t="str">
        <f t="shared" si="54"/>
        <v>Vätgas och syntetisk gas</v>
      </c>
      <c r="D537" s="364" t="str">
        <f t="shared" si="54"/>
        <v>Bränsle som insatsmaterial i processen</v>
      </c>
      <c r="E537" s="364"/>
      <c r="F537" s="391" t="str">
        <f t="shared" si="44"/>
        <v>Förbränning</v>
      </c>
      <c r="G537" s="362" t="str">
        <f>""</f>
        <v/>
      </c>
      <c r="H537" s="392" t="str">
        <f t="shared" si="55"/>
        <v>Typ I Bio</v>
      </c>
      <c r="I537" s="392" t="str">
        <f t="shared" si="55"/>
        <v>Typ II Bio</v>
      </c>
      <c r="J537" s="396"/>
      <c r="K537" s="396"/>
      <c r="L537" s="392"/>
      <c r="M537" s="393"/>
      <c r="N537" s="362">
        <f t="shared" si="46"/>
        <v>2</v>
      </c>
      <c r="O537" s="394" t="str">
        <f t="shared" si="47"/>
        <v>Vätgas och syntetisk gas: Bränsle som insatsmaterial i processen</v>
      </c>
      <c r="P537" s="364"/>
      <c r="Q537" s="395" t="str">
        <f t="shared" si="48"/>
        <v>BioC_Vätgas och syntetisk gas: Bränsle som insatsmaterial i processen</v>
      </c>
      <c r="X537" s="314" t="b">
        <f t="shared" si="49"/>
        <v>0</v>
      </c>
      <c r="Z537" s="315" t="str">
        <f>""</f>
        <v/>
      </c>
      <c r="AA537" s="379"/>
      <c r="AB537" s="379"/>
      <c r="AC537" s="96"/>
      <c r="AD537" s="96"/>
      <c r="AE537" s="379"/>
      <c r="AF537" s="326"/>
      <c r="AG537" s="315"/>
      <c r="AJ537" s="314" t="str">
        <f t="shared" si="56"/>
        <v>Typ I Bio</v>
      </c>
      <c r="AK537" s="314" t="str">
        <f t="shared" si="56"/>
        <v>Typ II Bio</v>
      </c>
    </row>
    <row r="538" spans="1:37" ht="12.75" customHeight="1" x14ac:dyDescent="0.2">
      <c r="A538" s="314">
        <f t="shared" si="54"/>
        <v>35</v>
      </c>
      <c r="B538" s="390" t="str">
        <f t="shared" si="54"/>
        <v>Produktion av vätgas och syntetisk gas</v>
      </c>
      <c r="C538" s="364" t="str">
        <f t="shared" si="54"/>
        <v>Vätgas och syntetisk gas</v>
      </c>
      <c r="D538" s="364" t="str">
        <f t="shared" si="54"/>
        <v>Massbalansmetod</v>
      </c>
      <c r="E538" s="364"/>
      <c r="F538" s="391" t="str">
        <f t="shared" si="44"/>
        <v>Massbalans</v>
      </c>
      <c r="G538" s="362" t="str">
        <f>""</f>
        <v/>
      </c>
      <c r="H538" s="392" t="str">
        <f t="shared" si="55"/>
        <v>Typ I Bio</v>
      </c>
      <c r="I538" s="392" t="str">
        <f t="shared" si="55"/>
        <v>Typ II Bio</v>
      </c>
      <c r="J538" s="396"/>
      <c r="K538" s="396"/>
      <c r="L538" s="392"/>
      <c r="M538" s="393"/>
      <c r="N538" s="362">
        <f t="shared" si="46"/>
        <v>2</v>
      </c>
      <c r="O538" s="394" t="str">
        <f t="shared" si="47"/>
        <v>Vätgas och syntetisk gas: Massbalansmetod</v>
      </c>
      <c r="P538" s="364"/>
      <c r="Q538" s="395" t="str">
        <f t="shared" si="48"/>
        <v>BioC_Vätgas och syntetisk gas: Massbalansmetod</v>
      </c>
      <c r="X538" s="314" t="b">
        <f t="shared" si="49"/>
        <v>0</v>
      </c>
      <c r="Z538" s="315" t="str">
        <f>""</f>
        <v/>
      </c>
      <c r="AA538" s="379"/>
      <c r="AB538" s="379"/>
      <c r="AC538" s="96"/>
      <c r="AD538" s="96"/>
      <c r="AE538" s="379"/>
      <c r="AF538" s="326"/>
      <c r="AG538" s="315"/>
      <c r="AJ538" s="314" t="str">
        <f t="shared" si="56"/>
        <v>Typ I Bio</v>
      </c>
      <c r="AK538" s="314" t="str">
        <f t="shared" si="56"/>
        <v>Typ II Bio</v>
      </c>
    </row>
    <row r="539" spans="1:37" ht="12.75" customHeight="1" x14ac:dyDescent="0.2">
      <c r="A539" s="314">
        <f t="shared" si="54"/>
        <v>36</v>
      </c>
      <c r="B539" s="390" t="str">
        <f t="shared" si="54"/>
        <v>Produktion av organiska baskemikalier</v>
      </c>
      <c r="C539" s="364" t="str">
        <f t="shared" si="54"/>
        <v>Organiska baskemikalier</v>
      </c>
      <c r="D539" s="364" t="str">
        <f t="shared" si="54"/>
        <v>Massbalansmetod</v>
      </c>
      <c r="E539" s="364"/>
      <c r="F539" s="391" t="str">
        <f t="shared" si="44"/>
        <v>Massbalans</v>
      </c>
      <c r="G539" s="362" t="str">
        <f>""</f>
        <v/>
      </c>
      <c r="H539" s="392" t="str">
        <f t="shared" si="55"/>
        <v>Typ I Bio</v>
      </c>
      <c r="I539" s="392" t="str">
        <f t="shared" si="55"/>
        <v>Typ II Bio</v>
      </c>
      <c r="J539" s="396"/>
      <c r="K539" s="396"/>
      <c r="L539" s="392"/>
      <c r="M539" s="393"/>
      <c r="N539" s="362">
        <f t="shared" si="46"/>
        <v>2</v>
      </c>
      <c r="O539" s="394" t="str">
        <f t="shared" si="47"/>
        <v>Organiska baskemikalier: Massbalansmetod</v>
      </c>
      <c r="P539" s="364"/>
      <c r="Q539" s="395" t="str">
        <f t="shared" si="48"/>
        <v>BioC_Organiska baskemikalier: Massbalansmetod</v>
      </c>
      <c r="X539" s="314" t="b">
        <f t="shared" si="49"/>
        <v>0</v>
      </c>
      <c r="Z539" s="315" t="str">
        <f>""</f>
        <v/>
      </c>
      <c r="AA539" s="379"/>
      <c r="AB539" s="379"/>
      <c r="AC539" s="96"/>
      <c r="AD539" s="96"/>
      <c r="AE539" s="379"/>
      <c r="AF539" s="326"/>
      <c r="AG539" s="315"/>
      <c r="AJ539" s="314" t="str">
        <f t="shared" si="56"/>
        <v>Typ I Bio</v>
      </c>
      <c r="AK539" s="314" t="str">
        <f t="shared" si="56"/>
        <v>Typ II Bio</v>
      </c>
    </row>
    <row r="540" spans="1:37" ht="12.75" customHeight="1" x14ac:dyDescent="0.2">
      <c r="A540" s="314">
        <f t="shared" si="54"/>
        <v>37</v>
      </c>
      <c r="B540" s="390" t="str">
        <f t="shared" si="54"/>
        <v>Produktion eller bearbetning av järnmetaller och icke-järnmetaller, inklusive sekundärt aluminium</v>
      </c>
      <c r="C540" s="364" t="str">
        <f t="shared" si="54"/>
        <v>(Icke) järnmetaller, sek. aluminium</v>
      </c>
      <c r="D540" s="364" t="str">
        <f t="shared" si="54"/>
        <v>Processutsläpp</v>
      </c>
      <c r="E540" s="364"/>
      <c r="F540" s="391" t="str">
        <f t="shared" si="44"/>
        <v>Processutsläpp</v>
      </c>
      <c r="G540" s="362" t="str">
        <f>EUconst_NA</f>
        <v>ej tillämpligt</v>
      </c>
      <c r="H540" s="392"/>
      <c r="I540" s="392"/>
      <c r="J540" s="396"/>
      <c r="K540" s="396"/>
      <c r="L540" s="392"/>
      <c r="M540" s="393"/>
      <c r="N540" s="362" t="str">
        <f t="shared" si="46"/>
        <v>ej tillämpligt</v>
      </c>
      <c r="O540" s="394" t="str">
        <f t="shared" si="47"/>
        <v>(Icke) järnmetaller, sek. aluminium: Processutsläpp</v>
      </c>
      <c r="P540" s="364"/>
      <c r="Q540" s="395" t="str">
        <f t="shared" si="48"/>
        <v>BioC_(Icke) järnmetaller, sek. aluminium: Processutsläpp</v>
      </c>
      <c r="X540" s="314" t="b">
        <f t="shared" si="49"/>
        <v>1</v>
      </c>
      <c r="Z540" s="315" t="str">
        <f>EUconst_NA</f>
        <v>ej tillämpligt</v>
      </c>
      <c r="AA540" s="379"/>
      <c r="AB540" s="379"/>
      <c r="AC540" s="96"/>
      <c r="AD540" s="96"/>
      <c r="AE540" s="379"/>
      <c r="AF540" s="326"/>
      <c r="AG540" s="315"/>
    </row>
    <row r="541" spans="1:37" ht="12.75" customHeight="1" x14ac:dyDescent="0.2">
      <c r="A541" s="314">
        <f t="shared" si="54"/>
        <v>38</v>
      </c>
      <c r="B541" s="390" t="str">
        <f t="shared" si="54"/>
        <v>Produktion eller bearbetning av järnmetaller och icke-järnmetaller, inklusive sekundärt aluminium</v>
      </c>
      <c r="C541" s="364" t="str">
        <f t="shared" si="54"/>
        <v>(Icke) järnmetaller, sek. aluminium</v>
      </c>
      <c r="D541" s="364" t="str">
        <f t="shared" si="54"/>
        <v>Massbalansmetod</v>
      </c>
      <c r="E541" s="364"/>
      <c r="F541" s="391" t="str">
        <f t="shared" si="44"/>
        <v>Massbalans</v>
      </c>
      <c r="G541" s="362" t="str">
        <f>""</f>
        <v/>
      </c>
      <c r="H541" s="392" t="str">
        <f t="shared" ref="H541:I543" si="57">H$504</f>
        <v>Typ I Bio</v>
      </c>
      <c r="I541" s="392" t="str">
        <f t="shared" si="57"/>
        <v>Typ II Bio</v>
      </c>
      <c r="J541" s="396"/>
      <c r="K541" s="396"/>
      <c r="L541" s="392"/>
      <c r="M541" s="393"/>
      <c r="N541" s="362">
        <f t="shared" si="46"/>
        <v>2</v>
      </c>
      <c r="O541" s="394" t="str">
        <f t="shared" si="47"/>
        <v>(Icke) järnmetaller, sek. aluminium: Massbalansmetod</v>
      </c>
      <c r="P541" s="364"/>
      <c r="Q541" s="395" t="str">
        <f t="shared" si="48"/>
        <v>BioC_(Icke) järnmetaller, sek. aluminium: Massbalansmetod</v>
      </c>
      <c r="X541" s="314" t="b">
        <f t="shared" si="49"/>
        <v>0</v>
      </c>
      <c r="Z541" s="315" t="str">
        <f>""</f>
        <v/>
      </c>
      <c r="AA541" s="379"/>
      <c r="AB541" s="379"/>
      <c r="AC541" s="96"/>
      <c r="AD541" s="96"/>
      <c r="AE541" s="379"/>
      <c r="AF541" s="326"/>
      <c r="AG541" s="315"/>
      <c r="AJ541" s="314" t="str">
        <f t="shared" ref="AJ541:AK543" si="58">AJ$504</f>
        <v>Typ I Bio</v>
      </c>
      <c r="AK541" s="314" t="str">
        <f t="shared" si="58"/>
        <v>Typ II Bio</v>
      </c>
    </row>
    <row r="542" spans="1:37" ht="12.75" customHeight="1" x14ac:dyDescent="0.2">
      <c r="A542" s="314">
        <f t="shared" si="54"/>
        <v>39</v>
      </c>
      <c r="B542" s="390" t="str">
        <f t="shared" si="54"/>
        <v>Produktion av natriumkarbonat och natriumbikarbonat</v>
      </c>
      <c r="C542" s="364" t="str">
        <f t="shared" si="54"/>
        <v>Natriumkarbonat / natriumbikarbonat</v>
      </c>
      <c r="D542" s="364" t="str">
        <f t="shared" si="54"/>
        <v>Massbalansmetod</v>
      </c>
      <c r="E542" s="364"/>
      <c r="F542" s="391" t="str">
        <f t="shared" si="44"/>
        <v>Massbalans</v>
      </c>
      <c r="G542" s="362" t="str">
        <f>""</f>
        <v/>
      </c>
      <c r="H542" s="392" t="str">
        <f t="shared" si="57"/>
        <v>Typ I Bio</v>
      </c>
      <c r="I542" s="392" t="str">
        <f t="shared" si="57"/>
        <v>Typ II Bio</v>
      </c>
      <c r="J542" s="396"/>
      <c r="K542" s="396"/>
      <c r="L542" s="392"/>
      <c r="M542" s="393"/>
      <c r="N542" s="362">
        <f t="shared" si="46"/>
        <v>2</v>
      </c>
      <c r="O542" s="394" t="str">
        <f t="shared" si="47"/>
        <v>Natriumkarbonat / natriumbikarbonat: Massbalansmetod</v>
      </c>
      <c r="P542" s="364"/>
      <c r="Q542" s="395" t="str">
        <f t="shared" si="48"/>
        <v>BioC_Natriumkarbonat / natriumbikarbonat: Massbalansmetod</v>
      </c>
      <c r="X542" s="314" t="b">
        <f t="shared" si="49"/>
        <v>0</v>
      </c>
      <c r="Z542" s="315" t="str">
        <f>""</f>
        <v/>
      </c>
      <c r="AA542" s="379"/>
      <c r="AB542" s="379"/>
      <c r="AC542" s="96"/>
      <c r="AD542" s="96"/>
      <c r="AE542" s="379"/>
      <c r="AF542" s="326"/>
      <c r="AG542" s="315"/>
      <c r="AJ542" s="314" t="str">
        <f t="shared" si="58"/>
        <v>Typ I Bio</v>
      </c>
      <c r="AK542" s="314" t="str">
        <f t="shared" si="58"/>
        <v>Typ II Bio</v>
      </c>
    </row>
    <row r="543" spans="1:37" ht="12.75" customHeight="1" x14ac:dyDescent="0.2">
      <c r="A543" s="314">
        <f t="shared" si="54"/>
        <v>40</v>
      </c>
      <c r="B543" s="390" t="str">
        <f t="shared" si="54"/>
        <v>Produktion av primärt aluminium</v>
      </c>
      <c r="C543" s="364" t="str">
        <f t="shared" si="54"/>
        <v>Primärt aluminium</v>
      </c>
      <c r="D543" s="364" t="str">
        <f t="shared" si="54"/>
        <v>Massbalansmetod</v>
      </c>
      <c r="E543" s="364"/>
      <c r="F543" s="391" t="str">
        <f t="shared" si="44"/>
        <v>Massbalans</v>
      </c>
      <c r="G543" s="362" t="str">
        <f>""</f>
        <v/>
      </c>
      <c r="H543" s="392" t="str">
        <f t="shared" si="57"/>
        <v>Typ I Bio</v>
      </c>
      <c r="I543" s="392" t="str">
        <f t="shared" si="57"/>
        <v>Typ II Bio</v>
      </c>
      <c r="J543" s="396"/>
      <c r="K543" s="396"/>
      <c r="L543" s="392"/>
      <c r="M543" s="393"/>
      <c r="N543" s="362">
        <f t="shared" si="46"/>
        <v>2</v>
      </c>
      <c r="O543" s="394" t="str">
        <f t="shared" si="47"/>
        <v>Primärt aluminium: Massbalansmetod</v>
      </c>
      <c r="P543" s="364"/>
      <c r="Q543" s="395" t="str">
        <f t="shared" si="48"/>
        <v>BioC_Primärt aluminium: Massbalansmetod</v>
      </c>
      <c r="X543" s="314" t="b">
        <f t="shared" si="49"/>
        <v>0</v>
      </c>
      <c r="Z543" s="315" t="str">
        <f>""</f>
        <v/>
      </c>
      <c r="AA543" s="379"/>
      <c r="AB543" s="379"/>
      <c r="AC543" s="96"/>
      <c r="AD543" s="96"/>
      <c r="AE543" s="379"/>
      <c r="AF543" s="326"/>
      <c r="AG543" s="315"/>
      <c r="AJ543" s="314" t="str">
        <f t="shared" si="58"/>
        <v>Typ I Bio</v>
      </c>
      <c r="AK543" s="314" t="str">
        <f t="shared" si="58"/>
        <v>Typ II Bio</v>
      </c>
    </row>
    <row r="544" spans="1:37" ht="12.75" customHeight="1" x14ac:dyDescent="0.2">
      <c r="A544" s="314">
        <f t="shared" ref="A544:D545" si="59">A496</f>
        <v>41</v>
      </c>
      <c r="B544" s="390" t="str">
        <f t="shared" si="59"/>
        <v>Produktion av primärt aluminium</v>
      </c>
      <c r="C544" s="364" t="str">
        <f t="shared" si="59"/>
        <v>Primärt aluminium</v>
      </c>
      <c r="D544" s="364" t="str">
        <f t="shared" si="59"/>
        <v>PFC-utsläpp (regressionsmetoden)</v>
      </c>
      <c r="E544" s="364"/>
      <c r="F544" s="391" t="str">
        <f t="shared" si="44"/>
        <v>PFC-utsläpp</v>
      </c>
      <c r="G544" s="362" t="str">
        <f>EUconst_NA</f>
        <v>ej tillämpligt</v>
      </c>
      <c r="H544" s="392"/>
      <c r="I544" s="392"/>
      <c r="J544" s="396"/>
      <c r="K544" s="396"/>
      <c r="L544" s="392"/>
      <c r="M544" s="393"/>
      <c r="N544" s="362" t="str">
        <f t="shared" si="46"/>
        <v>ej tillämpligt</v>
      </c>
      <c r="O544" s="394" t="str">
        <f t="shared" si="47"/>
        <v>Primärt aluminium: PFC-utsläpp (regressionsmetoden)</v>
      </c>
      <c r="P544" s="364"/>
      <c r="Q544" s="395" t="str">
        <f t="shared" si="48"/>
        <v>BioC_Primärt aluminium: PFC-utsläpp (regressionsmetoden)</v>
      </c>
      <c r="X544" s="314" t="b">
        <f t="shared" si="49"/>
        <v>1</v>
      </c>
      <c r="Z544" s="315" t="str">
        <f>EUconst_NA</f>
        <v>ej tillämpligt</v>
      </c>
      <c r="AA544" s="379"/>
      <c r="AB544" s="379"/>
      <c r="AC544" s="96"/>
      <c r="AD544" s="96"/>
      <c r="AE544" s="379"/>
      <c r="AF544" s="326"/>
      <c r="AG544" s="315"/>
    </row>
    <row r="545" spans="1:40" ht="12.75" customHeight="1" thickBot="1" x14ac:dyDescent="0.25">
      <c r="A545" s="314">
        <f t="shared" si="59"/>
        <v>42</v>
      </c>
      <c r="B545" s="399" t="str">
        <f t="shared" si="59"/>
        <v>Produktion av primärt aluminium</v>
      </c>
      <c r="C545" s="400" t="str">
        <f t="shared" si="59"/>
        <v>Primärt aluminium</v>
      </c>
      <c r="D545" s="400" t="str">
        <f t="shared" si="59"/>
        <v>PFC-utsläpp (överspänningsmetoden)</v>
      </c>
      <c r="E545" s="400"/>
      <c r="F545" s="401" t="str">
        <f t="shared" si="44"/>
        <v>PFC-utsläpp</v>
      </c>
      <c r="G545" s="402" t="str">
        <f>EUconst_NA</f>
        <v>ej tillämpligt</v>
      </c>
      <c r="H545" s="403"/>
      <c r="I545" s="403"/>
      <c r="J545" s="404"/>
      <c r="K545" s="404"/>
      <c r="L545" s="403"/>
      <c r="M545" s="405"/>
      <c r="N545" s="402" t="str">
        <f t="shared" si="46"/>
        <v>ej tillämpligt</v>
      </c>
      <c r="O545" s="406" t="str">
        <f t="shared" si="47"/>
        <v>Primärt aluminium: PFC-utsläpp (överspänningsmetoden)</v>
      </c>
      <c r="P545" s="400"/>
      <c r="Q545" s="407" t="str">
        <f t="shared" si="48"/>
        <v>BioC_Primärt aluminium: PFC-utsläpp (överspänningsmetoden)</v>
      </c>
      <c r="X545" s="314" t="b">
        <f t="shared" si="49"/>
        <v>1</v>
      </c>
      <c r="Z545" s="315" t="str">
        <f>EUconst_NA</f>
        <v>ej tillämpligt</v>
      </c>
      <c r="AA545" s="379"/>
      <c r="AB545" s="379"/>
      <c r="AC545" s="96"/>
      <c r="AD545" s="96"/>
      <c r="AE545" s="379"/>
      <c r="AF545" s="326"/>
      <c r="AG545" s="315"/>
    </row>
    <row r="546" spans="1:40" ht="12.75" customHeight="1" x14ac:dyDescent="0.2">
      <c r="B546" s="96"/>
      <c r="C546" s="96"/>
      <c r="D546" s="96"/>
      <c r="E546" s="96"/>
      <c r="F546" s="415"/>
      <c r="G546" s="96"/>
      <c r="H546" s="378"/>
      <c r="I546" s="378"/>
      <c r="J546" s="409"/>
      <c r="K546" s="409"/>
      <c r="L546" s="378"/>
      <c r="M546" s="410"/>
      <c r="N546" s="315"/>
      <c r="O546" s="96"/>
      <c r="P546" s="96"/>
      <c r="Q546" s="96"/>
      <c r="X546" s="314" t="b">
        <f t="shared" si="49"/>
        <v>0</v>
      </c>
      <c r="Z546" s="96"/>
      <c r="AA546" s="379"/>
      <c r="AB546" s="379"/>
      <c r="AC546" s="96"/>
      <c r="AD546" s="96"/>
      <c r="AE546" s="379"/>
      <c r="AF546" s="326"/>
      <c r="AG546" s="315"/>
    </row>
    <row r="547" spans="1:40" ht="12.75" customHeight="1" x14ac:dyDescent="0.2">
      <c r="B547" s="96" t="s">
        <v>275</v>
      </c>
      <c r="C547" s="96"/>
      <c r="D547" s="96"/>
      <c r="E547" s="96"/>
      <c r="F547" s="96"/>
      <c r="G547" s="96"/>
      <c r="H547" s="378"/>
      <c r="I547" s="378"/>
      <c r="J547" s="409"/>
      <c r="K547" s="409"/>
      <c r="L547" s="378"/>
      <c r="M547" s="410"/>
      <c r="N547" s="315"/>
      <c r="O547" s="96"/>
      <c r="P547" s="96"/>
      <c r="Q547" s="96"/>
      <c r="X547" s="314" t="b">
        <f t="shared" si="49"/>
        <v>0</v>
      </c>
      <c r="Z547" s="96"/>
      <c r="AA547" s="379"/>
      <c r="AB547" s="379"/>
      <c r="AC547" s="96"/>
      <c r="AD547" s="96"/>
      <c r="AE547" s="379"/>
      <c r="AF547" s="326"/>
      <c r="AG547" s="315"/>
    </row>
    <row r="548" spans="1:40" ht="12.75" customHeight="1" x14ac:dyDescent="0.2">
      <c r="B548" s="96" t="s">
        <v>276</v>
      </c>
      <c r="C548" s="96"/>
      <c r="D548" s="96"/>
      <c r="E548" s="96"/>
      <c r="F548" s="96"/>
      <c r="G548" s="96"/>
      <c r="H548" s="378"/>
      <c r="I548" s="378"/>
      <c r="J548" s="409"/>
      <c r="K548" s="409"/>
      <c r="L548" s="378"/>
      <c r="M548" s="410"/>
      <c r="N548" s="315"/>
      <c r="O548" s="96"/>
      <c r="P548" s="96"/>
      <c r="Q548" s="96"/>
      <c r="X548" s="314" t="b">
        <f t="shared" si="49"/>
        <v>0</v>
      </c>
      <c r="Z548" s="96"/>
      <c r="AA548" s="379"/>
      <c r="AB548" s="379"/>
      <c r="AC548" s="96"/>
      <c r="AD548" s="96"/>
      <c r="AE548" s="379"/>
      <c r="AF548" s="326"/>
      <c r="AG548" s="315"/>
    </row>
    <row r="549" spans="1:40" ht="12.75" customHeight="1" x14ac:dyDescent="0.2">
      <c r="B549" s="96" t="str">
        <f>Translations!$B$387</f>
        <v>Massbalans</v>
      </c>
      <c r="C549" s="96"/>
      <c r="D549" s="96"/>
      <c r="E549" s="96"/>
      <c r="F549" s="96"/>
      <c r="G549" s="96"/>
      <c r="H549" s="378" t="str">
        <f>H$504</f>
        <v>Typ I Bio</v>
      </c>
      <c r="I549" s="378" t="str">
        <f>I$504</f>
        <v>Typ II Bio</v>
      </c>
      <c r="J549" s="409"/>
      <c r="K549" s="409"/>
      <c r="L549" s="378"/>
      <c r="M549" s="410"/>
      <c r="N549" s="315"/>
      <c r="O549" s="96"/>
      <c r="P549" s="96"/>
      <c r="Q549" s="96"/>
      <c r="X549" s="314" t="b">
        <f t="shared" si="49"/>
        <v>0</v>
      </c>
      <c r="Z549" s="96"/>
      <c r="AA549" s="379"/>
      <c r="AB549" s="379"/>
      <c r="AC549" s="96"/>
      <c r="AD549" s="96"/>
      <c r="AE549" s="379"/>
      <c r="AF549" s="326"/>
      <c r="AG549" s="315"/>
      <c r="AJ549" s="314" t="str">
        <f>AJ$504</f>
        <v>Typ I Bio</v>
      </c>
      <c r="AK549" s="314" t="str">
        <f>AK$504</f>
        <v>Typ II Bio</v>
      </c>
    </row>
    <row r="550" spans="1:40" ht="12.75" customHeight="1" x14ac:dyDescent="0.2">
      <c r="B550" s="96"/>
      <c r="C550" s="96"/>
      <c r="D550" s="96"/>
      <c r="E550" s="96"/>
      <c r="F550" s="375"/>
      <c r="G550" s="96"/>
      <c r="H550" s="416"/>
      <c r="I550" s="416"/>
      <c r="J550" s="409"/>
      <c r="K550" s="409"/>
      <c r="L550" s="418"/>
      <c r="M550" s="410"/>
      <c r="N550" s="315"/>
      <c r="O550" s="96"/>
      <c r="P550" s="96"/>
      <c r="Q550" s="96"/>
      <c r="X550" s="314" t="b">
        <f t="shared" si="49"/>
        <v>0</v>
      </c>
      <c r="Z550" s="96"/>
      <c r="AA550" s="375"/>
      <c r="AB550" s="375"/>
      <c r="AC550" s="96"/>
      <c r="AD550" s="96"/>
      <c r="AE550" s="376"/>
      <c r="AF550" s="326"/>
      <c r="AG550" s="315"/>
    </row>
    <row r="551" spans="1:40" s="356" customFormat="1" ht="13.5" customHeight="1" thickBot="1" x14ac:dyDescent="0.25">
      <c r="B551" s="380" t="str">
        <f>Translations!$B$107</f>
        <v>Oxidationsfaktor</v>
      </c>
      <c r="F551" s="380" t="str">
        <f t="shared" ref="F551:F593" si="60">F503</f>
        <v>Källtyp</v>
      </c>
      <c r="G551" s="359" t="str">
        <f>Translations!$B$289</f>
        <v>Lägsta</v>
      </c>
      <c r="H551" s="412">
        <v>1</v>
      </c>
      <c r="I551" s="412">
        <v>2</v>
      </c>
      <c r="J551" s="412" t="s">
        <v>272</v>
      </c>
      <c r="K551" s="412" t="str">
        <f>Translations!$B$257</f>
        <v>2b</v>
      </c>
      <c r="L551" s="412">
        <v>3</v>
      </c>
      <c r="M551" s="413"/>
      <c r="N551" s="359" t="str">
        <f>Translations!$B$290</f>
        <v>Högsta</v>
      </c>
      <c r="X551" s="320"/>
      <c r="Z551" s="359" t="str">
        <f>Translations!$B$289</f>
        <v>Lägsta</v>
      </c>
      <c r="AA551" s="359"/>
      <c r="AB551" s="359"/>
      <c r="AC551" s="359"/>
      <c r="AD551" s="359"/>
      <c r="AE551" s="359"/>
      <c r="AF551" s="381"/>
      <c r="AG551" s="359"/>
      <c r="AI551" s="380" t="str">
        <f>Translations!$B$389</f>
        <v>Standardvärde?</v>
      </c>
      <c r="AJ551" s="359">
        <v>1</v>
      </c>
      <c r="AK551" s="359">
        <v>2</v>
      </c>
      <c r="AL551" s="359" t="s">
        <v>272</v>
      </c>
      <c r="AM551" s="359" t="str">
        <f>Translations!$B$257</f>
        <v>2b</v>
      </c>
      <c r="AN551" s="359">
        <v>3</v>
      </c>
    </row>
    <row r="552" spans="1:40" ht="12.75" customHeight="1" x14ac:dyDescent="0.2">
      <c r="A552" s="314">
        <f t="shared" ref="A552:D571" si="61">A504</f>
        <v>1</v>
      </c>
      <c r="B552" s="382" t="str">
        <f t="shared" si="61"/>
        <v>Förbränning av bränslen och bränslen som används som insatsmaterial i processen</v>
      </c>
      <c r="C552" s="383" t="str">
        <f t="shared" si="61"/>
        <v>Förbränning</v>
      </c>
      <c r="D552" s="383" t="str">
        <f t="shared" si="61"/>
        <v>Kommersiella standardbränslen</v>
      </c>
      <c r="E552" s="383"/>
      <c r="F552" s="384" t="str">
        <f t="shared" si="60"/>
        <v>Förbränning</v>
      </c>
      <c r="G552" s="385">
        <v>1</v>
      </c>
      <c r="H552" s="386" t="str">
        <f>Translations!$B$111</f>
        <v xml:space="preserve">OxF_=1 </v>
      </c>
      <c r="I552" s="386" t="str">
        <f>Translations!$B$110</f>
        <v>Typ II</v>
      </c>
      <c r="J552" s="417"/>
      <c r="K552" s="417"/>
      <c r="L552" s="386" t="str">
        <f>Translations!$B$109</f>
        <v>Laboratorieanalyser</v>
      </c>
      <c r="M552" s="387"/>
      <c r="N552" s="385">
        <v>1</v>
      </c>
      <c r="O552" s="388" t="str">
        <f t="shared" ref="O552:O593" si="62">C552 &amp; ": " &amp;D552</f>
        <v>Förbränning: Kommersiella standardbränslen</v>
      </c>
      <c r="P552" s="383"/>
      <c r="Q552" s="389" t="str">
        <f t="shared" ref="Q552:Q593" si="63">EUconst_CNTR_OxidationFactor&amp;O552</f>
        <v>OxF_Förbränning: Kommersiella standardbränslen</v>
      </c>
      <c r="X552" s="314" t="b">
        <f t="shared" ref="X552:X598" si="64">IF(G552=EUconst_NA,TRUE,FALSE)</f>
        <v>0</v>
      </c>
      <c r="Z552" s="315">
        <v>1</v>
      </c>
      <c r="AA552" s="379"/>
      <c r="AB552" s="379"/>
      <c r="AC552" s="96"/>
      <c r="AD552" s="96"/>
      <c r="AE552" s="379"/>
      <c r="AF552" s="326"/>
      <c r="AG552" s="315"/>
      <c r="AJ552" s="314">
        <v>1</v>
      </c>
      <c r="AK552" s="314">
        <v>1</v>
      </c>
      <c r="AN552" s="314">
        <v>2</v>
      </c>
    </row>
    <row r="553" spans="1:40" ht="12.75" customHeight="1" x14ac:dyDescent="0.2">
      <c r="A553" s="314">
        <f t="shared" si="61"/>
        <v>2</v>
      </c>
      <c r="B553" s="390" t="str">
        <f t="shared" si="61"/>
        <v>Förbränning av bränslen och bränslen som används som insatsmaterial i processen</v>
      </c>
      <c r="C553" s="364" t="str">
        <f t="shared" si="61"/>
        <v>Förbränning</v>
      </c>
      <c r="D553" s="364" t="str">
        <f t="shared" si="61"/>
        <v>Övriga gasformiga &amp; flytande bränslen</v>
      </c>
      <c r="E553" s="364"/>
      <c r="F553" s="391" t="str">
        <f t="shared" si="60"/>
        <v>Förbränning</v>
      </c>
      <c r="G553" s="362">
        <v>1</v>
      </c>
      <c r="H553" s="392" t="str">
        <f>H$552</f>
        <v xml:space="preserve">OxF_=1 </v>
      </c>
      <c r="I553" s="392" t="str">
        <f>I$552</f>
        <v>Typ II</v>
      </c>
      <c r="J553" s="396"/>
      <c r="K553" s="396"/>
      <c r="L553" s="392" t="str">
        <f>L$552</f>
        <v>Laboratorieanalyser</v>
      </c>
      <c r="M553" s="393"/>
      <c r="N553" s="362">
        <v>1</v>
      </c>
      <c r="O553" s="394" t="str">
        <f t="shared" si="62"/>
        <v>Förbränning: Övriga gasformiga &amp; flytande bränslen</v>
      </c>
      <c r="P553" s="364"/>
      <c r="Q553" s="395" t="str">
        <f t="shared" si="63"/>
        <v>OxF_Förbränning: Övriga gasformiga &amp; flytande bränslen</v>
      </c>
      <c r="X553" s="314" t="b">
        <f t="shared" si="64"/>
        <v>0</v>
      </c>
      <c r="Z553" s="315">
        <v>1</v>
      </c>
      <c r="AA553" s="379"/>
      <c r="AB553" s="379"/>
      <c r="AC553" s="96"/>
      <c r="AD553" s="96"/>
      <c r="AE553" s="379"/>
      <c r="AF553" s="326"/>
      <c r="AG553" s="315"/>
      <c r="AJ553" s="314">
        <f>AJ$552</f>
        <v>1</v>
      </c>
      <c r="AK553" s="314">
        <f>AK$552</f>
        <v>1</v>
      </c>
      <c r="AN553" s="314">
        <f>AN$552</f>
        <v>2</v>
      </c>
    </row>
    <row r="554" spans="1:40" ht="12.75" customHeight="1" x14ac:dyDescent="0.2">
      <c r="A554" s="314">
        <f t="shared" si="61"/>
        <v>3</v>
      </c>
      <c r="B554" s="390" t="str">
        <f t="shared" si="61"/>
        <v>Förbränning av bränslen och bränslen som används som insatsmaterial i processen</v>
      </c>
      <c r="C554" s="364" t="str">
        <f t="shared" si="61"/>
        <v>Förbränning</v>
      </c>
      <c r="D554" s="364" t="str">
        <f t="shared" si="61"/>
        <v>Fasta bränslen</v>
      </c>
      <c r="E554" s="364"/>
      <c r="F554" s="391" t="str">
        <f t="shared" si="60"/>
        <v>Förbränning</v>
      </c>
      <c r="G554" s="362">
        <v>1</v>
      </c>
      <c r="H554" s="392" t="str">
        <f>H$552</f>
        <v xml:space="preserve">OxF_=1 </v>
      </c>
      <c r="I554" s="392" t="str">
        <f>I$552</f>
        <v>Typ II</v>
      </c>
      <c r="J554" s="396"/>
      <c r="K554" s="396"/>
      <c r="L554" s="392" t="str">
        <f>L$552</f>
        <v>Laboratorieanalyser</v>
      </c>
      <c r="M554" s="393"/>
      <c r="N554" s="362">
        <v>1</v>
      </c>
      <c r="O554" s="394" t="str">
        <f t="shared" si="62"/>
        <v>Förbränning: Fasta bränslen</v>
      </c>
      <c r="P554" s="364"/>
      <c r="Q554" s="395" t="str">
        <f t="shared" si="63"/>
        <v>OxF_Förbränning: Fasta bränslen</v>
      </c>
      <c r="X554" s="314" t="b">
        <f t="shared" si="64"/>
        <v>0</v>
      </c>
      <c r="Z554" s="315">
        <v>1</v>
      </c>
      <c r="AA554" s="379"/>
      <c r="AB554" s="379"/>
      <c r="AC554" s="96"/>
      <c r="AD554" s="96"/>
      <c r="AE554" s="379"/>
      <c r="AF554" s="326"/>
      <c r="AG554" s="315"/>
      <c r="AJ554" s="314">
        <f>AJ$552</f>
        <v>1</v>
      </c>
      <c r="AK554" s="314">
        <f>AK$552</f>
        <v>1</v>
      </c>
      <c r="AN554" s="314">
        <f>AN$552</f>
        <v>2</v>
      </c>
    </row>
    <row r="555" spans="1:40" ht="12.75" customHeight="1" x14ac:dyDescent="0.2">
      <c r="A555" s="314">
        <f t="shared" si="61"/>
        <v>4</v>
      </c>
      <c r="B555" s="390" t="str">
        <f t="shared" si="61"/>
        <v>Förbränning av bränslen och bränslen som används som insatsmaterial i processen</v>
      </c>
      <c r="C555" s="364" t="str">
        <f t="shared" si="61"/>
        <v>Förbränning</v>
      </c>
      <c r="D555" s="364" t="str">
        <f t="shared" si="61"/>
        <v>Gasbehandlingsanläggningar</v>
      </c>
      <c r="E555" s="364"/>
      <c r="F555" s="391" t="str">
        <f t="shared" si="60"/>
        <v>Massbalans</v>
      </c>
      <c r="G555" s="362" t="str">
        <f>EUconst_NA</f>
        <v>ej tillämpligt</v>
      </c>
      <c r="H555" s="392"/>
      <c r="I555" s="392"/>
      <c r="J555" s="396"/>
      <c r="K555" s="396"/>
      <c r="L555" s="392"/>
      <c r="M555" s="393"/>
      <c r="N555" s="362" t="str">
        <f>IF(G555=EUconst_NA,EUconst_NA,IF(ISBLANK(J555),COUNTA(H555:M555),COUNTA(H555,J555,L555)))</f>
        <v>ej tillämpligt</v>
      </c>
      <c r="O555" s="394" t="str">
        <f t="shared" si="62"/>
        <v>Förbränning: Gasbehandlingsanläggningar</v>
      </c>
      <c r="P555" s="364"/>
      <c r="Q555" s="395" t="str">
        <f t="shared" si="63"/>
        <v>OxF_Förbränning: Gasbehandlingsanläggningar</v>
      </c>
      <c r="X555" s="314" t="b">
        <f t="shared" si="64"/>
        <v>1</v>
      </c>
      <c r="Z555" s="315" t="str">
        <f>EUconst_NA</f>
        <v>ej tillämpligt</v>
      </c>
      <c r="AA555" s="379"/>
      <c r="AB555" s="379"/>
      <c r="AC555" s="96"/>
      <c r="AD555" s="96"/>
      <c r="AE555" s="379"/>
      <c r="AF555" s="326"/>
      <c r="AG555" s="315"/>
    </row>
    <row r="556" spans="1:40" ht="12.75" customHeight="1" x14ac:dyDescent="0.2">
      <c r="A556" s="314">
        <f t="shared" si="61"/>
        <v>5</v>
      </c>
      <c r="B556" s="390" t="str">
        <f t="shared" si="61"/>
        <v>Förbränning av bränslen och bränslen som används som insatsmaterial i processen</v>
      </c>
      <c r="C556" s="364" t="str">
        <f t="shared" si="61"/>
        <v>Förbränning</v>
      </c>
      <c r="D556" s="364" t="str">
        <f t="shared" si="61"/>
        <v>Fackelbrännare</v>
      </c>
      <c r="E556" s="364"/>
      <c r="F556" s="391" t="str">
        <f t="shared" si="60"/>
        <v>Förbränning</v>
      </c>
      <c r="G556" s="362">
        <v>1</v>
      </c>
      <c r="H556" s="392" t="str">
        <f>H$552</f>
        <v xml:space="preserve">OxF_=1 </v>
      </c>
      <c r="I556" s="392" t="str">
        <f>I$552</f>
        <v>Typ II</v>
      </c>
      <c r="J556" s="396"/>
      <c r="K556" s="396"/>
      <c r="L556" s="392"/>
      <c r="M556" s="393"/>
      <c r="N556" s="362">
        <v>1</v>
      </c>
      <c r="O556" s="394" t="str">
        <f t="shared" si="62"/>
        <v>Förbränning: Fackelbrännare</v>
      </c>
      <c r="P556" s="364"/>
      <c r="Q556" s="395" t="str">
        <f t="shared" si="63"/>
        <v>OxF_Förbränning: Fackelbrännare</v>
      </c>
      <c r="X556" s="314" t="b">
        <f t="shared" si="64"/>
        <v>0</v>
      </c>
      <c r="Z556" s="315">
        <v>1</v>
      </c>
      <c r="AA556" s="379"/>
      <c r="AB556" s="379"/>
      <c r="AC556" s="96"/>
      <c r="AD556" s="96"/>
      <c r="AE556" s="379"/>
      <c r="AF556" s="326"/>
      <c r="AG556" s="315"/>
      <c r="AJ556" s="314">
        <f>AJ$552</f>
        <v>1</v>
      </c>
      <c r="AK556" s="314">
        <f>AK$552</f>
        <v>1</v>
      </c>
    </row>
    <row r="557" spans="1:40" ht="12.75" customHeight="1" x14ac:dyDescent="0.2">
      <c r="A557" s="314">
        <f t="shared" si="61"/>
        <v>6</v>
      </c>
      <c r="B557" s="390" t="str">
        <f t="shared" si="61"/>
        <v>Förbränning av bränslen och bränslen som används som insatsmaterial i processen</v>
      </c>
      <c r="C557" s="364" t="str">
        <f t="shared" si="61"/>
        <v>Förbränning</v>
      </c>
      <c r="D557" s="364" t="str">
        <f t="shared" si="61"/>
        <v>Tvättning (karbonat)</v>
      </c>
      <c r="E557" s="364"/>
      <c r="F557" s="391" t="str">
        <f t="shared" si="60"/>
        <v>Processutsläpp</v>
      </c>
      <c r="G557" s="362" t="str">
        <f t="shared" ref="G557:G593" si="65">EUconst_NA</f>
        <v>ej tillämpligt</v>
      </c>
      <c r="H557" s="392"/>
      <c r="I557" s="392"/>
      <c r="J557" s="396"/>
      <c r="K557" s="396"/>
      <c r="L557" s="392"/>
      <c r="M557" s="393"/>
      <c r="N557" s="362" t="str">
        <f t="shared" ref="N557:N593" si="66">IF(G557=EUconst_NA,EUconst_NA,IF(ISBLANK(J557),COUNTA(H557:M557),COUNTA(H557,J557,L557)))</f>
        <v>ej tillämpligt</v>
      </c>
      <c r="O557" s="394" t="str">
        <f t="shared" si="62"/>
        <v>Förbränning: Tvättning (karbonat)</v>
      </c>
      <c r="P557" s="364"/>
      <c r="Q557" s="395" t="str">
        <f t="shared" si="63"/>
        <v>OxF_Förbränning: Tvättning (karbonat)</v>
      </c>
      <c r="X557" s="314" t="b">
        <f t="shared" si="64"/>
        <v>1</v>
      </c>
      <c r="Z557" s="315" t="str">
        <f t="shared" ref="Z557:Z593" si="67">EUconst_NA</f>
        <v>ej tillämpligt</v>
      </c>
      <c r="AA557" s="379"/>
      <c r="AB557" s="379"/>
      <c r="AC557" s="96"/>
      <c r="AD557" s="96"/>
      <c r="AE557" s="379"/>
      <c r="AF557" s="326"/>
      <c r="AG557" s="315"/>
    </row>
    <row r="558" spans="1:40" ht="12.75" customHeight="1" x14ac:dyDescent="0.2">
      <c r="A558" s="314">
        <f t="shared" si="61"/>
        <v>7</v>
      </c>
      <c r="B558" s="390" t="str">
        <f t="shared" si="61"/>
        <v>Förbränning av bränslen och bränslen som används som insatsmaterial i processen</v>
      </c>
      <c r="C558" s="364" t="str">
        <f t="shared" si="61"/>
        <v>Förbränning</v>
      </c>
      <c r="D558" s="364" t="str">
        <f t="shared" si="61"/>
        <v>Tvättning (gips)</v>
      </c>
      <c r="E558" s="364"/>
      <c r="F558" s="391" t="str">
        <f t="shared" si="60"/>
        <v>Processutsläpp</v>
      </c>
      <c r="G558" s="362" t="str">
        <f t="shared" si="65"/>
        <v>ej tillämpligt</v>
      </c>
      <c r="H558" s="392"/>
      <c r="I558" s="392"/>
      <c r="J558" s="396"/>
      <c r="K558" s="396"/>
      <c r="L558" s="392"/>
      <c r="M558" s="393"/>
      <c r="N558" s="362" t="str">
        <f t="shared" si="66"/>
        <v>ej tillämpligt</v>
      </c>
      <c r="O558" s="394" t="str">
        <f t="shared" si="62"/>
        <v>Förbränning: Tvättning (gips)</v>
      </c>
      <c r="P558" s="364"/>
      <c r="Q558" s="395" t="str">
        <f t="shared" si="63"/>
        <v>OxF_Förbränning: Tvättning (gips)</v>
      </c>
      <c r="X558" s="314" t="b">
        <f t="shared" si="64"/>
        <v>1</v>
      </c>
      <c r="Z558" s="315" t="str">
        <f t="shared" si="67"/>
        <v>ej tillämpligt</v>
      </c>
      <c r="AA558" s="379"/>
      <c r="AB558" s="379"/>
      <c r="AC558" s="96"/>
      <c r="AD558" s="96"/>
      <c r="AE558" s="379"/>
      <c r="AF558" s="326"/>
      <c r="AG558" s="315"/>
    </row>
    <row r="559" spans="1:40" ht="12.75" customHeight="1" x14ac:dyDescent="0.2">
      <c r="A559" s="314">
        <f t="shared" si="61"/>
        <v>8</v>
      </c>
      <c r="B559" s="390" t="str">
        <f t="shared" si="61"/>
        <v xml:space="preserve">Raffinering av mineralolja </v>
      </c>
      <c r="C559" s="364" t="str">
        <f t="shared" si="61"/>
        <v>Raffinaderier</v>
      </c>
      <c r="D559" s="364" t="str">
        <f t="shared" si="61"/>
        <v>Massbalans</v>
      </c>
      <c r="E559" s="364"/>
      <c r="F559" s="391" t="str">
        <f t="shared" si="60"/>
        <v>Massbalans</v>
      </c>
      <c r="G559" s="362" t="str">
        <f t="shared" si="65"/>
        <v>ej tillämpligt</v>
      </c>
      <c r="H559" s="392"/>
      <c r="I559" s="392"/>
      <c r="J559" s="396"/>
      <c r="K559" s="396"/>
      <c r="L559" s="392"/>
      <c r="M559" s="393"/>
      <c r="N559" s="362" t="str">
        <f t="shared" si="66"/>
        <v>ej tillämpligt</v>
      </c>
      <c r="O559" s="394" t="str">
        <f t="shared" si="62"/>
        <v>Raffinaderier: Massbalans</v>
      </c>
      <c r="P559" s="364"/>
      <c r="Q559" s="395" t="str">
        <f t="shared" si="63"/>
        <v>OxF_Raffinaderier: Massbalans</v>
      </c>
      <c r="X559" s="314" t="b">
        <f t="shared" si="64"/>
        <v>1</v>
      </c>
      <c r="Z559" s="315" t="str">
        <f t="shared" si="67"/>
        <v>ej tillämpligt</v>
      </c>
      <c r="AA559" s="379"/>
      <c r="AB559" s="379"/>
      <c r="AC559" s="96"/>
      <c r="AD559" s="96"/>
      <c r="AE559" s="379"/>
      <c r="AF559" s="326"/>
      <c r="AG559" s="315"/>
    </row>
    <row r="560" spans="1:40" ht="12.75" customHeight="1" x14ac:dyDescent="0.2">
      <c r="A560" s="314">
        <f t="shared" si="61"/>
        <v>9</v>
      </c>
      <c r="B560" s="390" t="str">
        <f t="shared" si="61"/>
        <v xml:space="preserve">Raffinering av mineralolja </v>
      </c>
      <c r="C560" s="364" t="str">
        <f t="shared" si="61"/>
        <v>Raffinaderier</v>
      </c>
      <c r="D560" s="364" t="str">
        <f t="shared" si="61"/>
        <v>Regenerering genom katalytisk krackning</v>
      </c>
      <c r="E560" s="364"/>
      <c r="F560" s="391" t="str">
        <f t="shared" si="60"/>
        <v>Massbalans</v>
      </c>
      <c r="G560" s="362" t="str">
        <f t="shared" si="65"/>
        <v>ej tillämpligt</v>
      </c>
      <c r="H560" s="392"/>
      <c r="I560" s="392"/>
      <c r="J560" s="396"/>
      <c r="K560" s="396"/>
      <c r="L560" s="392"/>
      <c r="M560" s="393"/>
      <c r="N560" s="362" t="str">
        <f t="shared" si="66"/>
        <v>ej tillämpligt</v>
      </c>
      <c r="O560" s="394" t="str">
        <f t="shared" si="62"/>
        <v>Raffinaderier: Regenerering genom katalytisk krackning</v>
      </c>
      <c r="P560" s="364"/>
      <c r="Q560" s="395" t="str">
        <f t="shared" si="63"/>
        <v>OxF_Raffinaderier: Regenerering genom katalytisk krackning</v>
      </c>
      <c r="X560" s="314" t="b">
        <f t="shared" si="64"/>
        <v>1</v>
      </c>
      <c r="Z560" s="315" t="str">
        <f t="shared" si="67"/>
        <v>ej tillämpligt</v>
      </c>
      <c r="AA560" s="379"/>
      <c r="AB560" s="379"/>
      <c r="AC560" s="96"/>
      <c r="AD560" s="96"/>
      <c r="AE560" s="379"/>
      <c r="AF560" s="326"/>
      <c r="AG560" s="315"/>
    </row>
    <row r="561" spans="1:33" ht="12.75" customHeight="1" x14ac:dyDescent="0.2">
      <c r="A561" s="314">
        <f t="shared" si="61"/>
        <v>10</v>
      </c>
      <c r="B561" s="390" t="str">
        <f t="shared" si="61"/>
        <v xml:space="preserve">Raffinering av mineralolja </v>
      </c>
      <c r="C561" s="364" t="str">
        <f t="shared" si="61"/>
        <v>Raffinaderier</v>
      </c>
      <c r="D561" s="364" t="str">
        <f t="shared" si="61"/>
        <v>Vätgasproduktion</v>
      </c>
      <c r="E561" s="364"/>
      <c r="F561" s="391" t="str">
        <f t="shared" si="60"/>
        <v>Processutsläpp</v>
      </c>
      <c r="G561" s="362" t="str">
        <f t="shared" si="65"/>
        <v>ej tillämpligt</v>
      </c>
      <c r="H561" s="392"/>
      <c r="I561" s="392"/>
      <c r="J561" s="396"/>
      <c r="K561" s="396"/>
      <c r="L561" s="392"/>
      <c r="M561" s="393"/>
      <c r="N561" s="362" t="str">
        <f t="shared" si="66"/>
        <v>ej tillämpligt</v>
      </c>
      <c r="O561" s="394" t="str">
        <f t="shared" si="62"/>
        <v>Raffinaderier: Vätgasproduktion</v>
      </c>
      <c r="P561" s="364"/>
      <c r="Q561" s="395" t="str">
        <f t="shared" si="63"/>
        <v>OxF_Raffinaderier: Vätgasproduktion</v>
      </c>
      <c r="X561" s="314" t="b">
        <f t="shared" si="64"/>
        <v>1</v>
      </c>
      <c r="Z561" s="315" t="str">
        <f t="shared" si="67"/>
        <v>ej tillämpligt</v>
      </c>
      <c r="AA561" s="379"/>
      <c r="AB561" s="379"/>
      <c r="AC561" s="96"/>
      <c r="AD561" s="96"/>
      <c r="AE561" s="379"/>
      <c r="AF561" s="326"/>
      <c r="AG561" s="315"/>
    </row>
    <row r="562" spans="1:33" ht="12.75" customHeight="1" x14ac:dyDescent="0.2">
      <c r="A562" s="314">
        <f t="shared" si="61"/>
        <v>11</v>
      </c>
      <c r="B562" s="390" t="str">
        <f t="shared" si="61"/>
        <v>Produktion av koks</v>
      </c>
      <c r="C562" s="364" t="str">
        <f t="shared" si="61"/>
        <v>Koks</v>
      </c>
      <c r="D562" s="364" t="str">
        <f t="shared" si="61"/>
        <v>Bränsle som insatsmaterial i processen</v>
      </c>
      <c r="E562" s="364"/>
      <c r="F562" s="391" t="str">
        <f t="shared" si="60"/>
        <v>Förbränning</v>
      </c>
      <c r="G562" s="362" t="str">
        <f t="shared" si="65"/>
        <v>ej tillämpligt</v>
      </c>
      <c r="H562" s="392"/>
      <c r="I562" s="392"/>
      <c r="J562" s="396"/>
      <c r="K562" s="396"/>
      <c r="L562" s="392"/>
      <c r="M562" s="393"/>
      <c r="N562" s="362" t="str">
        <f t="shared" si="66"/>
        <v>ej tillämpligt</v>
      </c>
      <c r="O562" s="394" t="str">
        <f t="shared" si="62"/>
        <v>Koks: Bränsle som insatsmaterial i processen</v>
      </c>
      <c r="P562" s="364"/>
      <c r="Q562" s="395" t="str">
        <f t="shared" si="63"/>
        <v>OxF_Koks: Bränsle som insatsmaterial i processen</v>
      </c>
      <c r="X562" s="314" t="b">
        <f t="shared" si="64"/>
        <v>1</v>
      </c>
      <c r="Z562" s="315" t="str">
        <f t="shared" si="67"/>
        <v>ej tillämpligt</v>
      </c>
      <c r="AA562" s="379"/>
      <c r="AB562" s="379"/>
      <c r="AC562" s="96"/>
      <c r="AD562" s="96"/>
      <c r="AE562" s="379"/>
      <c r="AF562" s="326"/>
      <c r="AG562" s="315"/>
    </row>
    <row r="563" spans="1:33" ht="12.75" customHeight="1" x14ac:dyDescent="0.2">
      <c r="A563" s="314">
        <f t="shared" si="61"/>
        <v>12</v>
      </c>
      <c r="B563" s="390" t="str">
        <f t="shared" si="61"/>
        <v>Produktion av koks</v>
      </c>
      <c r="C563" s="364" t="str">
        <f t="shared" si="61"/>
        <v>Koks</v>
      </c>
      <c r="D563" s="364" t="str">
        <f t="shared" si="61"/>
        <v>Karbonat som insatsmaterial (metod A)</v>
      </c>
      <c r="E563" s="364"/>
      <c r="F563" s="391" t="str">
        <f t="shared" si="60"/>
        <v>Processutsläpp</v>
      </c>
      <c r="G563" s="362" t="str">
        <f t="shared" si="65"/>
        <v>ej tillämpligt</v>
      </c>
      <c r="H563" s="392"/>
      <c r="I563" s="392"/>
      <c r="J563" s="396"/>
      <c r="K563" s="396"/>
      <c r="L563" s="392"/>
      <c r="M563" s="393"/>
      <c r="N563" s="362" t="str">
        <f t="shared" si="66"/>
        <v>ej tillämpligt</v>
      </c>
      <c r="O563" s="394" t="str">
        <f t="shared" si="62"/>
        <v>Koks: Karbonat som insatsmaterial (metod A)</v>
      </c>
      <c r="P563" s="364"/>
      <c r="Q563" s="395" t="str">
        <f t="shared" si="63"/>
        <v>OxF_Koks: Karbonat som insatsmaterial (metod A)</v>
      </c>
      <c r="X563" s="314" t="b">
        <f t="shared" si="64"/>
        <v>1</v>
      </c>
      <c r="Z563" s="315" t="str">
        <f t="shared" si="67"/>
        <v>ej tillämpligt</v>
      </c>
      <c r="AA563" s="379"/>
      <c r="AB563" s="379"/>
      <c r="AC563" s="96"/>
      <c r="AD563" s="96"/>
      <c r="AE563" s="379"/>
      <c r="AF563" s="326"/>
      <c r="AG563" s="315"/>
    </row>
    <row r="564" spans="1:33" ht="12.75" customHeight="1" x14ac:dyDescent="0.2">
      <c r="A564" s="314">
        <f t="shared" si="61"/>
        <v>13</v>
      </c>
      <c r="B564" s="390" t="str">
        <f t="shared" si="61"/>
        <v>Produktion av koks</v>
      </c>
      <c r="C564" s="364" t="str">
        <f t="shared" si="61"/>
        <v>Koks</v>
      </c>
      <c r="D564" s="364" t="str">
        <f t="shared" si="61"/>
        <v>Oxid som producerat material (metod B)</v>
      </c>
      <c r="E564" s="364"/>
      <c r="F564" s="391" t="str">
        <f t="shared" si="60"/>
        <v>Processutsläpp</v>
      </c>
      <c r="G564" s="362" t="str">
        <f t="shared" si="65"/>
        <v>ej tillämpligt</v>
      </c>
      <c r="H564" s="392"/>
      <c r="I564" s="392"/>
      <c r="J564" s="396"/>
      <c r="K564" s="396"/>
      <c r="L564" s="392"/>
      <c r="M564" s="393"/>
      <c r="N564" s="362" t="str">
        <f t="shared" si="66"/>
        <v>ej tillämpligt</v>
      </c>
      <c r="O564" s="394" t="str">
        <f t="shared" si="62"/>
        <v>Koks: Oxid som producerat material (metod B)</v>
      </c>
      <c r="P564" s="364"/>
      <c r="Q564" s="395" t="str">
        <f t="shared" si="63"/>
        <v>OxF_Koks: Oxid som producerat material (metod B)</v>
      </c>
      <c r="X564" s="314" t="b">
        <f t="shared" si="64"/>
        <v>1</v>
      </c>
      <c r="Z564" s="315" t="str">
        <f t="shared" si="67"/>
        <v>ej tillämpligt</v>
      </c>
      <c r="AA564" s="379"/>
      <c r="AB564" s="379"/>
      <c r="AC564" s="96"/>
      <c r="AD564" s="96"/>
      <c r="AE564" s="379"/>
      <c r="AF564" s="326"/>
      <c r="AG564" s="315"/>
    </row>
    <row r="565" spans="1:33" ht="12.75" customHeight="1" x14ac:dyDescent="0.2">
      <c r="A565" s="314">
        <f t="shared" si="61"/>
        <v>14</v>
      </c>
      <c r="B565" s="390" t="str">
        <f t="shared" si="61"/>
        <v>Produktion av koks</v>
      </c>
      <c r="C565" s="364" t="str">
        <f t="shared" si="61"/>
        <v>Koks</v>
      </c>
      <c r="D565" s="364" t="str">
        <f t="shared" si="61"/>
        <v>Massbalans</v>
      </c>
      <c r="E565" s="364"/>
      <c r="F565" s="391" t="str">
        <f t="shared" si="60"/>
        <v>Massbalans</v>
      </c>
      <c r="G565" s="362" t="str">
        <f t="shared" si="65"/>
        <v>ej tillämpligt</v>
      </c>
      <c r="H565" s="392"/>
      <c r="I565" s="392"/>
      <c r="J565" s="396"/>
      <c r="K565" s="396"/>
      <c r="L565" s="392"/>
      <c r="M565" s="393"/>
      <c r="N565" s="362" t="str">
        <f t="shared" si="66"/>
        <v>ej tillämpligt</v>
      </c>
      <c r="O565" s="394" t="str">
        <f t="shared" si="62"/>
        <v>Koks: Massbalans</v>
      </c>
      <c r="P565" s="364"/>
      <c r="Q565" s="395" t="str">
        <f t="shared" si="63"/>
        <v>OxF_Koks: Massbalans</v>
      </c>
      <c r="X565" s="314" t="b">
        <f t="shared" si="64"/>
        <v>1</v>
      </c>
      <c r="Z565" s="315" t="str">
        <f t="shared" si="67"/>
        <v>ej tillämpligt</v>
      </c>
      <c r="AA565" s="379"/>
      <c r="AB565" s="379"/>
      <c r="AC565" s="96"/>
      <c r="AD565" s="96"/>
      <c r="AE565" s="379"/>
      <c r="AF565" s="326"/>
      <c r="AG565" s="315"/>
    </row>
    <row r="566" spans="1:33" ht="12.75" customHeight="1" x14ac:dyDescent="0.2">
      <c r="A566" s="314">
        <f t="shared" si="61"/>
        <v>15</v>
      </c>
      <c r="B566" s="390" t="str">
        <f t="shared" si="61"/>
        <v>Rostning och sintring av metallhaltig malm</v>
      </c>
      <c r="C566" s="364" t="str">
        <f t="shared" si="61"/>
        <v>Metallhaltig malm</v>
      </c>
      <c r="D566" s="364" t="str">
        <f t="shared" si="61"/>
        <v>Karbonat som insatsmaterial</v>
      </c>
      <c r="E566" s="364"/>
      <c r="F566" s="391" t="str">
        <f t="shared" si="60"/>
        <v>Processutsläpp</v>
      </c>
      <c r="G566" s="362" t="str">
        <f t="shared" si="65"/>
        <v>ej tillämpligt</v>
      </c>
      <c r="H566" s="392"/>
      <c r="I566" s="392"/>
      <c r="J566" s="396"/>
      <c r="K566" s="396"/>
      <c r="L566" s="392"/>
      <c r="M566" s="393"/>
      <c r="N566" s="362" t="str">
        <f t="shared" si="66"/>
        <v>ej tillämpligt</v>
      </c>
      <c r="O566" s="394" t="str">
        <f t="shared" si="62"/>
        <v>Metallhaltig malm: Karbonat som insatsmaterial</v>
      </c>
      <c r="P566" s="364"/>
      <c r="Q566" s="395" t="str">
        <f t="shared" si="63"/>
        <v>OxF_Metallhaltig malm: Karbonat som insatsmaterial</v>
      </c>
      <c r="X566" s="314" t="b">
        <f t="shared" si="64"/>
        <v>1</v>
      </c>
      <c r="Z566" s="315" t="str">
        <f t="shared" si="67"/>
        <v>ej tillämpligt</v>
      </c>
      <c r="AA566" s="379"/>
      <c r="AB566" s="379"/>
      <c r="AC566" s="96"/>
      <c r="AD566" s="96"/>
      <c r="AE566" s="379"/>
      <c r="AF566" s="326"/>
      <c r="AG566" s="315"/>
    </row>
    <row r="567" spans="1:33" ht="12.75" customHeight="1" x14ac:dyDescent="0.2">
      <c r="A567" s="314">
        <f t="shared" si="61"/>
        <v>16</v>
      </c>
      <c r="B567" s="390" t="str">
        <f t="shared" si="61"/>
        <v>Rostning och sintring av metallhaltig malm</v>
      </c>
      <c r="C567" s="364" t="str">
        <f t="shared" si="61"/>
        <v>Metallhaltig malm</v>
      </c>
      <c r="D567" s="364" t="str">
        <f t="shared" si="61"/>
        <v>Massbalans</v>
      </c>
      <c r="E567" s="364"/>
      <c r="F567" s="391" t="str">
        <f t="shared" si="60"/>
        <v>Massbalans</v>
      </c>
      <c r="G567" s="362" t="str">
        <f t="shared" si="65"/>
        <v>ej tillämpligt</v>
      </c>
      <c r="H567" s="392"/>
      <c r="I567" s="392"/>
      <c r="J567" s="396"/>
      <c r="K567" s="396"/>
      <c r="L567" s="392"/>
      <c r="M567" s="393"/>
      <c r="N567" s="362" t="str">
        <f t="shared" si="66"/>
        <v>ej tillämpligt</v>
      </c>
      <c r="O567" s="394" t="str">
        <f t="shared" si="62"/>
        <v>Metallhaltig malm: Massbalans</v>
      </c>
      <c r="P567" s="364"/>
      <c r="Q567" s="395" t="str">
        <f t="shared" si="63"/>
        <v>OxF_Metallhaltig malm: Massbalans</v>
      </c>
      <c r="X567" s="314" t="b">
        <f t="shared" si="64"/>
        <v>1</v>
      </c>
      <c r="Z567" s="315" t="str">
        <f t="shared" si="67"/>
        <v>ej tillämpligt</v>
      </c>
      <c r="AA567" s="379"/>
      <c r="AB567" s="379"/>
      <c r="AC567" s="96"/>
      <c r="AD567" s="96"/>
      <c r="AE567" s="379"/>
      <c r="AF567" s="326"/>
      <c r="AG567" s="315"/>
    </row>
    <row r="568" spans="1:33" ht="12.75" customHeight="1" x14ac:dyDescent="0.2">
      <c r="A568" s="314">
        <f t="shared" si="61"/>
        <v>17</v>
      </c>
      <c r="B568" s="390" t="str">
        <f t="shared" si="61"/>
        <v>Produktion av järn och stål</v>
      </c>
      <c r="C568" s="364" t="str">
        <f t="shared" si="61"/>
        <v>Järn och stål</v>
      </c>
      <c r="D568" s="364" t="str">
        <f t="shared" si="61"/>
        <v>Bränsle som insatsmaterial i processen</v>
      </c>
      <c r="E568" s="364"/>
      <c r="F568" s="391" t="str">
        <f t="shared" si="60"/>
        <v>Förbränning</v>
      </c>
      <c r="G568" s="362" t="str">
        <f t="shared" si="65"/>
        <v>ej tillämpligt</v>
      </c>
      <c r="H568" s="392"/>
      <c r="I568" s="392"/>
      <c r="J568" s="396"/>
      <c r="K568" s="396"/>
      <c r="L568" s="392"/>
      <c r="M568" s="393"/>
      <c r="N568" s="362" t="str">
        <f t="shared" si="66"/>
        <v>ej tillämpligt</v>
      </c>
      <c r="O568" s="394" t="str">
        <f t="shared" si="62"/>
        <v>Järn och stål: Bränsle som insatsmaterial i processen</v>
      </c>
      <c r="P568" s="364"/>
      <c r="Q568" s="395" t="str">
        <f t="shared" si="63"/>
        <v>OxF_Järn och stål: Bränsle som insatsmaterial i processen</v>
      </c>
      <c r="X568" s="314" t="b">
        <f t="shared" si="64"/>
        <v>1</v>
      </c>
      <c r="Z568" s="315" t="str">
        <f t="shared" si="67"/>
        <v>ej tillämpligt</v>
      </c>
      <c r="AA568" s="379"/>
      <c r="AB568" s="379"/>
      <c r="AC568" s="96"/>
      <c r="AD568" s="96"/>
      <c r="AE568" s="379"/>
      <c r="AF568" s="326"/>
      <c r="AG568" s="315"/>
    </row>
    <row r="569" spans="1:33" ht="12.75" customHeight="1" x14ac:dyDescent="0.2">
      <c r="A569" s="314">
        <f t="shared" si="61"/>
        <v>18</v>
      </c>
      <c r="B569" s="390" t="str">
        <f t="shared" si="61"/>
        <v>Produktion av järn och stål</v>
      </c>
      <c r="C569" s="364" t="str">
        <f t="shared" si="61"/>
        <v>Järn och stål</v>
      </c>
      <c r="D569" s="364" t="str">
        <f t="shared" si="61"/>
        <v>Karbonat som insatsmaterial</v>
      </c>
      <c r="E569" s="364"/>
      <c r="F569" s="391" t="str">
        <f t="shared" si="60"/>
        <v>Processutsläpp</v>
      </c>
      <c r="G569" s="362" t="str">
        <f t="shared" si="65"/>
        <v>ej tillämpligt</v>
      </c>
      <c r="H569" s="392"/>
      <c r="I569" s="392"/>
      <c r="J569" s="396"/>
      <c r="K569" s="396"/>
      <c r="L569" s="392"/>
      <c r="M569" s="393"/>
      <c r="N569" s="362" t="str">
        <f t="shared" si="66"/>
        <v>ej tillämpligt</v>
      </c>
      <c r="O569" s="394" t="str">
        <f t="shared" si="62"/>
        <v>Järn och stål: Karbonat som insatsmaterial</v>
      </c>
      <c r="P569" s="364"/>
      <c r="Q569" s="395" t="str">
        <f t="shared" si="63"/>
        <v>OxF_Järn och stål: Karbonat som insatsmaterial</v>
      </c>
      <c r="X569" s="314" t="b">
        <f t="shared" si="64"/>
        <v>1</v>
      </c>
      <c r="Z569" s="315" t="str">
        <f t="shared" si="67"/>
        <v>ej tillämpligt</v>
      </c>
      <c r="AA569" s="379"/>
      <c r="AB569" s="379"/>
      <c r="AC569" s="96"/>
      <c r="AD569" s="96"/>
      <c r="AE569" s="379"/>
      <c r="AF569" s="326"/>
      <c r="AG569" s="315"/>
    </row>
    <row r="570" spans="1:33" ht="12.75" customHeight="1" x14ac:dyDescent="0.2">
      <c r="A570" s="314">
        <f t="shared" si="61"/>
        <v>19</v>
      </c>
      <c r="B570" s="390" t="str">
        <f t="shared" si="61"/>
        <v>Produktion av järn och stål</v>
      </c>
      <c r="C570" s="364" t="str">
        <f t="shared" si="61"/>
        <v>Järn och stål</v>
      </c>
      <c r="D570" s="364" t="str">
        <f t="shared" si="61"/>
        <v>Massbalans</v>
      </c>
      <c r="E570" s="364"/>
      <c r="F570" s="391" t="str">
        <f t="shared" si="60"/>
        <v>Massbalans</v>
      </c>
      <c r="G570" s="362" t="str">
        <f t="shared" si="65"/>
        <v>ej tillämpligt</v>
      </c>
      <c r="H570" s="392"/>
      <c r="I570" s="392"/>
      <c r="J570" s="396"/>
      <c r="K570" s="396"/>
      <c r="L570" s="392"/>
      <c r="M570" s="393"/>
      <c r="N570" s="362" t="str">
        <f t="shared" si="66"/>
        <v>ej tillämpligt</v>
      </c>
      <c r="O570" s="394" t="str">
        <f t="shared" si="62"/>
        <v>Järn och stål: Massbalans</v>
      </c>
      <c r="P570" s="364"/>
      <c r="Q570" s="395" t="str">
        <f t="shared" si="63"/>
        <v>OxF_Järn och stål: Massbalans</v>
      </c>
      <c r="X570" s="314" t="b">
        <f t="shared" si="64"/>
        <v>1</v>
      </c>
      <c r="Z570" s="315" t="str">
        <f t="shared" si="67"/>
        <v>ej tillämpligt</v>
      </c>
      <c r="AA570" s="379"/>
      <c r="AB570" s="379"/>
      <c r="AC570" s="96"/>
      <c r="AD570" s="96"/>
      <c r="AE570" s="379"/>
      <c r="AF570" s="326"/>
      <c r="AG570" s="315"/>
    </row>
    <row r="571" spans="1:33" ht="12.75" customHeight="1" x14ac:dyDescent="0.2">
      <c r="A571" s="314">
        <f t="shared" si="61"/>
        <v>20</v>
      </c>
      <c r="B571" s="390" t="str">
        <f t="shared" si="61"/>
        <v>Produktion av cementklinker</v>
      </c>
      <c r="C571" s="364" t="str">
        <f t="shared" si="61"/>
        <v>Cementklinker</v>
      </c>
      <c r="D571" s="364" t="str">
        <f t="shared" si="61"/>
        <v>Baserat på tillförsel till ugnen (metod A)</v>
      </c>
      <c r="E571" s="364"/>
      <c r="F571" s="391" t="str">
        <f t="shared" si="60"/>
        <v>Processutsläpp</v>
      </c>
      <c r="G571" s="362" t="str">
        <f t="shared" si="65"/>
        <v>ej tillämpligt</v>
      </c>
      <c r="H571" s="392"/>
      <c r="I571" s="392"/>
      <c r="J571" s="396"/>
      <c r="K571" s="396"/>
      <c r="L571" s="392"/>
      <c r="M571" s="393"/>
      <c r="N571" s="362" t="str">
        <f t="shared" si="66"/>
        <v>ej tillämpligt</v>
      </c>
      <c r="O571" s="394" t="str">
        <f t="shared" si="62"/>
        <v>Cementklinker: Baserat på tillförsel till ugnen (metod A)</v>
      </c>
      <c r="P571" s="364"/>
      <c r="Q571" s="395" t="str">
        <f t="shared" si="63"/>
        <v>OxF_Cementklinker: Baserat på tillförsel till ugnen (metod A)</v>
      </c>
      <c r="X571" s="314" t="b">
        <f t="shared" si="64"/>
        <v>1</v>
      </c>
      <c r="Z571" s="315" t="str">
        <f t="shared" si="67"/>
        <v>ej tillämpligt</v>
      </c>
      <c r="AA571" s="379"/>
      <c r="AB571" s="379"/>
      <c r="AC571" s="96"/>
      <c r="AD571" s="96"/>
      <c r="AE571" s="379"/>
      <c r="AF571" s="326"/>
      <c r="AG571" s="315"/>
    </row>
    <row r="572" spans="1:33" ht="12.75" customHeight="1" x14ac:dyDescent="0.2">
      <c r="A572" s="314">
        <f t="shared" ref="A572:D591" si="68">A524</f>
        <v>21</v>
      </c>
      <c r="B572" s="390" t="str">
        <f t="shared" si="68"/>
        <v>Produktion av cementklinker</v>
      </c>
      <c r="C572" s="364" t="str">
        <f t="shared" si="68"/>
        <v>Cementklinker</v>
      </c>
      <c r="D572" s="364" t="str">
        <f t="shared" si="68"/>
        <v>Klinkerproduktion (metod B)</v>
      </c>
      <c r="E572" s="364"/>
      <c r="F572" s="391" t="str">
        <f t="shared" si="60"/>
        <v>Processutsläpp</v>
      </c>
      <c r="G572" s="362" t="str">
        <f t="shared" si="65"/>
        <v>ej tillämpligt</v>
      </c>
      <c r="H572" s="392"/>
      <c r="I572" s="392"/>
      <c r="J572" s="396"/>
      <c r="K572" s="396"/>
      <c r="L572" s="392"/>
      <c r="M572" s="393"/>
      <c r="N572" s="362" t="str">
        <f t="shared" si="66"/>
        <v>ej tillämpligt</v>
      </c>
      <c r="O572" s="394" t="str">
        <f t="shared" si="62"/>
        <v>Cementklinker: Klinkerproduktion (metod B)</v>
      </c>
      <c r="P572" s="364"/>
      <c r="Q572" s="395" t="str">
        <f t="shared" si="63"/>
        <v>OxF_Cementklinker: Klinkerproduktion (metod B)</v>
      </c>
      <c r="X572" s="314" t="b">
        <f t="shared" si="64"/>
        <v>1</v>
      </c>
      <c r="Z572" s="315" t="str">
        <f t="shared" si="67"/>
        <v>ej tillämpligt</v>
      </c>
      <c r="AA572" s="379"/>
      <c r="AB572" s="379"/>
      <c r="AC572" s="96"/>
      <c r="AD572" s="96"/>
      <c r="AE572" s="379"/>
      <c r="AF572" s="326"/>
      <c r="AG572" s="315"/>
    </row>
    <row r="573" spans="1:33" ht="12.75" customHeight="1" x14ac:dyDescent="0.2">
      <c r="A573" s="314">
        <f t="shared" si="68"/>
        <v>22</v>
      </c>
      <c r="B573" s="390" t="str">
        <f t="shared" si="68"/>
        <v>Produktion av cementklinker</v>
      </c>
      <c r="C573" s="364" t="str">
        <f t="shared" si="68"/>
        <v>Cementklinker</v>
      </c>
      <c r="D573" s="364" t="str">
        <f t="shared" si="68"/>
        <v>Cementugnsstoft</v>
      </c>
      <c r="E573" s="364"/>
      <c r="F573" s="391" t="str">
        <f t="shared" si="60"/>
        <v>Processutsläpp</v>
      </c>
      <c r="G573" s="362" t="str">
        <f t="shared" si="65"/>
        <v>ej tillämpligt</v>
      </c>
      <c r="H573" s="392"/>
      <c r="I573" s="392"/>
      <c r="J573" s="396"/>
      <c r="K573" s="396"/>
      <c r="L573" s="392"/>
      <c r="M573" s="393"/>
      <c r="N573" s="362" t="str">
        <f t="shared" si="66"/>
        <v>ej tillämpligt</v>
      </c>
      <c r="O573" s="394" t="str">
        <f t="shared" si="62"/>
        <v>Cementklinker: Cementugnsstoft</v>
      </c>
      <c r="P573" s="364"/>
      <c r="Q573" s="395" t="str">
        <f t="shared" si="63"/>
        <v>OxF_Cementklinker: Cementugnsstoft</v>
      </c>
      <c r="X573" s="314" t="b">
        <f t="shared" si="64"/>
        <v>1</v>
      </c>
      <c r="Z573" s="315" t="str">
        <f t="shared" si="67"/>
        <v>ej tillämpligt</v>
      </c>
      <c r="AA573" s="379"/>
      <c r="AB573" s="379"/>
      <c r="AC573" s="96"/>
      <c r="AD573" s="96"/>
      <c r="AE573" s="379"/>
      <c r="AF573" s="326"/>
      <c r="AG573" s="315"/>
    </row>
    <row r="574" spans="1:33" ht="12.75" customHeight="1" x14ac:dyDescent="0.2">
      <c r="A574" s="314">
        <f t="shared" si="68"/>
        <v>23</v>
      </c>
      <c r="B574" s="390" t="str">
        <f t="shared" si="68"/>
        <v>Produktion av cementklinker</v>
      </c>
      <c r="C574" s="364" t="str">
        <f t="shared" si="68"/>
        <v>Cementklinker</v>
      </c>
      <c r="D574" s="364" t="str">
        <f t="shared" si="68"/>
        <v>Icke-karbonat kol</v>
      </c>
      <c r="E574" s="364"/>
      <c r="F574" s="391" t="str">
        <f t="shared" si="60"/>
        <v>Processutsläpp</v>
      </c>
      <c r="G574" s="362" t="str">
        <f t="shared" si="65"/>
        <v>ej tillämpligt</v>
      </c>
      <c r="H574" s="392"/>
      <c r="I574" s="392"/>
      <c r="J574" s="396"/>
      <c r="K574" s="396"/>
      <c r="L574" s="392"/>
      <c r="M574" s="393"/>
      <c r="N574" s="362" t="str">
        <f t="shared" si="66"/>
        <v>ej tillämpligt</v>
      </c>
      <c r="O574" s="394" t="str">
        <f t="shared" si="62"/>
        <v>Cementklinker: Icke-karbonat kol</v>
      </c>
      <c r="P574" s="364"/>
      <c r="Q574" s="395" t="str">
        <f t="shared" si="63"/>
        <v>OxF_Cementklinker: Icke-karbonat kol</v>
      </c>
      <c r="X574" s="314" t="b">
        <f t="shared" si="64"/>
        <v>1</v>
      </c>
      <c r="Z574" s="315" t="str">
        <f t="shared" si="67"/>
        <v>ej tillämpligt</v>
      </c>
      <c r="AA574" s="379"/>
      <c r="AB574" s="379"/>
      <c r="AC574" s="96"/>
      <c r="AD574" s="96"/>
      <c r="AE574" s="379"/>
      <c r="AF574" s="326"/>
      <c r="AG574" s="315"/>
    </row>
    <row r="575" spans="1:33" ht="12.75" customHeight="1" x14ac:dyDescent="0.2">
      <c r="A575" s="314">
        <f t="shared" si="68"/>
        <v>24</v>
      </c>
      <c r="B575" s="390" t="str">
        <f t="shared" si="68"/>
        <v>Produktion av kalk och bränning av dolomit och magnesit</v>
      </c>
      <c r="C575" s="364" t="str">
        <f t="shared" si="68"/>
        <v>Kalk / dolomit / magnesit</v>
      </c>
      <c r="D575" s="364" t="str">
        <f t="shared" si="68"/>
        <v>Karbonater (metod A)</v>
      </c>
      <c r="E575" s="364"/>
      <c r="F575" s="391" t="str">
        <f t="shared" si="60"/>
        <v>Processutsläpp</v>
      </c>
      <c r="G575" s="362" t="str">
        <f t="shared" si="65"/>
        <v>ej tillämpligt</v>
      </c>
      <c r="H575" s="392"/>
      <c r="I575" s="392"/>
      <c r="J575" s="396"/>
      <c r="K575" s="396"/>
      <c r="L575" s="392"/>
      <c r="M575" s="393"/>
      <c r="N575" s="362" t="str">
        <f t="shared" si="66"/>
        <v>ej tillämpligt</v>
      </c>
      <c r="O575" s="394" t="str">
        <f t="shared" si="62"/>
        <v>Kalk / dolomit / magnesit: Karbonater (metod A)</v>
      </c>
      <c r="P575" s="364"/>
      <c r="Q575" s="395" t="str">
        <f t="shared" si="63"/>
        <v>OxF_Kalk / dolomit / magnesit: Karbonater (metod A)</v>
      </c>
      <c r="X575" s="314" t="b">
        <f t="shared" si="64"/>
        <v>1</v>
      </c>
      <c r="Z575" s="315" t="str">
        <f t="shared" si="67"/>
        <v>ej tillämpligt</v>
      </c>
      <c r="AA575" s="379"/>
      <c r="AB575" s="379"/>
      <c r="AC575" s="96"/>
      <c r="AD575" s="96"/>
      <c r="AE575" s="379"/>
      <c r="AF575" s="326"/>
      <c r="AG575" s="315"/>
    </row>
    <row r="576" spans="1:33" ht="12.75" customHeight="1" x14ac:dyDescent="0.2">
      <c r="A576" s="314">
        <f t="shared" si="68"/>
        <v>25</v>
      </c>
      <c r="B576" s="390" t="str">
        <f t="shared" si="68"/>
        <v>Produktion av kalk och bränning av dolomit och magnesit</v>
      </c>
      <c r="C576" s="364" t="str">
        <f t="shared" si="68"/>
        <v>Kalk / dolomit / magnesit</v>
      </c>
      <c r="D576" s="364" t="str">
        <f t="shared" si="68"/>
        <v>Alkalisk jordartsmetall (metod B)</v>
      </c>
      <c r="E576" s="364"/>
      <c r="F576" s="391" t="str">
        <f t="shared" si="60"/>
        <v>Processutsläpp</v>
      </c>
      <c r="G576" s="362" t="str">
        <f t="shared" si="65"/>
        <v>ej tillämpligt</v>
      </c>
      <c r="H576" s="392"/>
      <c r="I576" s="392"/>
      <c r="J576" s="396"/>
      <c r="K576" s="396"/>
      <c r="L576" s="392"/>
      <c r="M576" s="393"/>
      <c r="N576" s="362" t="str">
        <f t="shared" si="66"/>
        <v>ej tillämpligt</v>
      </c>
      <c r="O576" s="394" t="str">
        <f t="shared" si="62"/>
        <v>Kalk / dolomit / magnesit: Alkalisk jordartsmetall (metod B)</v>
      </c>
      <c r="P576" s="364"/>
      <c r="Q576" s="395" t="str">
        <f t="shared" si="63"/>
        <v>OxF_Kalk / dolomit / magnesit: Alkalisk jordartsmetall (metod B)</v>
      </c>
      <c r="X576" s="314" t="b">
        <f t="shared" si="64"/>
        <v>1</v>
      </c>
      <c r="Z576" s="315" t="str">
        <f t="shared" si="67"/>
        <v>ej tillämpligt</v>
      </c>
      <c r="AA576" s="379"/>
      <c r="AB576" s="379"/>
      <c r="AC576" s="96"/>
      <c r="AD576" s="96"/>
      <c r="AE576" s="379"/>
      <c r="AF576" s="326"/>
      <c r="AG576" s="315"/>
    </row>
    <row r="577" spans="1:33" ht="12.75" customHeight="1" x14ac:dyDescent="0.2">
      <c r="A577" s="314">
        <f t="shared" si="68"/>
        <v>26</v>
      </c>
      <c r="B577" s="390" t="str">
        <f t="shared" si="68"/>
        <v>Produktion av kalk och bränning av dolomit och magnesit</v>
      </c>
      <c r="C577" s="364" t="str">
        <f t="shared" si="68"/>
        <v>Kalk / dolomit / magnesit</v>
      </c>
      <c r="D577" s="364" t="str">
        <f t="shared" si="68"/>
        <v>Ugnsstoft (metod B)</v>
      </c>
      <c r="E577" s="364"/>
      <c r="F577" s="391" t="str">
        <f t="shared" si="60"/>
        <v>Processutsläpp</v>
      </c>
      <c r="G577" s="362" t="str">
        <f t="shared" si="65"/>
        <v>ej tillämpligt</v>
      </c>
      <c r="H577" s="392"/>
      <c r="I577" s="392"/>
      <c r="J577" s="396"/>
      <c r="K577" s="396"/>
      <c r="L577" s="392"/>
      <c r="M577" s="393"/>
      <c r="N577" s="362" t="str">
        <f t="shared" si="66"/>
        <v>ej tillämpligt</v>
      </c>
      <c r="O577" s="394" t="str">
        <f t="shared" si="62"/>
        <v>Kalk / dolomit / magnesit: Ugnsstoft (metod B)</v>
      </c>
      <c r="P577" s="364"/>
      <c r="Q577" s="395" t="str">
        <f t="shared" si="63"/>
        <v>OxF_Kalk / dolomit / magnesit: Ugnsstoft (metod B)</v>
      </c>
      <c r="X577" s="314" t="b">
        <f t="shared" si="64"/>
        <v>1</v>
      </c>
      <c r="Z577" s="315" t="str">
        <f t="shared" si="67"/>
        <v>ej tillämpligt</v>
      </c>
      <c r="AA577" s="379"/>
      <c r="AB577" s="379"/>
      <c r="AC577" s="96"/>
      <c r="AD577" s="96"/>
      <c r="AE577" s="379"/>
      <c r="AF577" s="326"/>
      <c r="AG577" s="315"/>
    </row>
    <row r="578" spans="1:33" ht="12.75" customHeight="1" x14ac:dyDescent="0.2">
      <c r="A578" s="314">
        <f t="shared" si="68"/>
        <v>27</v>
      </c>
      <c r="B578" s="390" t="str">
        <f t="shared" si="68"/>
        <v>Tillverkning av glas och mineralull</v>
      </c>
      <c r="C578" s="364" t="str">
        <f t="shared" si="68"/>
        <v>Glas och mineralull</v>
      </c>
      <c r="D578" s="364" t="str">
        <f t="shared" si="68"/>
        <v>Karbonater (insatsmaterial)</v>
      </c>
      <c r="E578" s="364"/>
      <c r="F578" s="391" t="str">
        <f t="shared" si="60"/>
        <v>Processutsläpp</v>
      </c>
      <c r="G578" s="362" t="str">
        <f t="shared" si="65"/>
        <v>ej tillämpligt</v>
      </c>
      <c r="H578" s="392"/>
      <c r="I578" s="392"/>
      <c r="J578" s="396"/>
      <c r="K578" s="396"/>
      <c r="L578" s="392"/>
      <c r="M578" s="393"/>
      <c r="N578" s="362" t="str">
        <f t="shared" si="66"/>
        <v>ej tillämpligt</v>
      </c>
      <c r="O578" s="394" t="str">
        <f t="shared" si="62"/>
        <v>Glas och mineralull: Karbonater (insatsmaterial)</v>
      </c>
      <c r="P578" s="364"/>
      <c r="Q578" s="395" t="str">
        <f t="shared" si="63"/>
        <v>OxF_Glas och mineralull: Karbonater (insatsmaterial)</v>
      </c>
      <c r="X578" s="314" t="b">
        <f t="shared" si="64"/>
        <v>1</v>
      </c>
      <c r="Z578" s="315" t="str">
        <f t="shared" si="67"/>
        <v>ej tillämpligt</v>
      </c>
      <c r="AA578" s="379"/>
      <c r="AB578" s="379"/>
      <c r="AC578" s="96"/>
      <c r="AD578" s="96"/>
      <c r="AE578" s="379"/>
      <c r="AF578" s="326"/>
      <c r="AG578" s="315"/>
    </row>
    <row r="579" spans="1:33" ht="12.75" customHeight="1" x14ac:dyDescent="0.2">
      <c r="A579" s="314">
        <f t="shared" si="68"/>
        <v>28</v>
      </c>
      <c r="B579" s="390" t="str">
        <f t="shared" si="68"/>
        <v>Tillverkning av keramiska produkter</v>
      </c>
      <c r="C579" s="364" t="str">
        <f t="shared" si="68"/>
        <v>Keramik</v>
      </c>
      <c r="D579" s="364" t="str">
        <f t="shared" si="68"/>
        <v>Kol som insatsmaterial (metod A)</v>
      </c>
      <c r="E579" s="364"/>
      <c r="F579" s="391" t="str">
        <f t="shared" si="60"/>
        <v>Processutsläpp</v>
      </c>
      <c r="G579" s="362" t="str">
        <f t="shared" si="65"/>
        <v>ej tillämpligt</v>
      </c>
      <c r="H579" s="392"/>
      <c r="I579" s="392"/>
      <c r="J579" s="396"/>
      <c r="K579" s="396"/>
      <c r="L579" s="392"/>
      <c r="M579" s="393"/>
      <c r="N579" s="362" t="str">
        <f t="shared" si="66"/>
        <v>ej tillämpligt</v>
      </c>
      <c r="O579" s="394" t="str">
        <f t="shared" si="62"/>
        <v>Keramik: Kol som insatsmaterial (metod A)</v>
      </c>
      <c r="P579" s="364"/>
      <c r="Q579" s="395" t="str">
        <f t="shared" si="63"/>
        <v>OxF_Keramik: Kol som insatsmaterial (metod A)</v>
      </c>
      <c r="X579" s="314" t="b">
        <f t="shared" si="64"/>
        <v>1</v>
      </c>
      <c r="Z579" s="315" t="str">
        <f t="shared" si="67"/>
        <v>ej tillämpligt</v>
      </c>
      <c r="AA579" s="379"/>
      <c r="AB579" s="379"/>
      <c r="AC579" s="96"/>
      <c r="AD579" s="96"/>
      <c r="AE579" s="379"/>
      <c r="AF579" s="326"/>
      <c r="AG579" s="315"/>
    </row>
    <row r="580" spans="1:33" ht="12.75" customHeight="1" x14ac:dyDescent="0.2">
      <c r="A580" s="314">
        <f t="shared" si="68"/>
        <v>29</v>
      </c>
      <c r="B580" s="390" t="str">
        <f t="shared" si="68"/>
        <v>Tillverkning av keramiska produkter</v>
      </c>
      <c r="C580" s="364" t="str">
        <f t="shared" si="68"/>
        <v>Keramik</v>
      </c>
      <c r="D580" s="364" t="str">
        <f t="shared" si="68"/>
        <v>Alkalioxider (metod B)</v>
      </c>
      <c r="E580" s="364"/>
      <c r="F580" s="391" t="str">
        <f t="shared" si="60"/>
        <v>Processutsläpp</v>
      </c>
      <c r="G580" s="362" t="str">
        <f t="shared" si="65"/>
        <v>ej tillämpligt</v>
      </c>
      <c r="H580" s="392"/>
      <c r="I580" s="392"/>
      <c r="J580" s="396"/>
      <c r="K580" s="396"/>
      <c r="L580" s="392"/>
      <c r="M580" s="393"/>
      <c r="N580" s="362" t="str">
        <f t="shared" si="66"/>
        <v>ej tillämpligt</v>
      </c>
      <c r="O580" s="394" t="str">
        <f t="shared" si="62"/>
        <v>Keramik: Alkalioxider (metod B)</v>
      </c>
      <c r="P580" s="364"/>
      <c r="Q580" s="395" t="str">
        <f t="shared" si="63"/>
        <v>OxF_Keramik: Alkalioxider (metod B)</v>
      </c>
      <c r="X580" s="314" t="b">
        <f t="shared" si="64"/>
        <v>1</v>
      </c>
      <c r="Z580" s="315" t="str">
        <f t="shared" si="67"/>
        <v>ej tillämpligt</v>
      </c>
      <c r="AA580" s="379"/>
      <c r="AB580" s="379"/>
      <c r="AC580" s="96"/>
      <c r="AD580" s="96"/>
      <c r="AE580" s="379"/>
      <c r="AF580" s="326"/>
      <c r="AG580" s="315"/>
    </row>
    <row r="581" spans="1:33" ht="12.75" customHeight="1" x14ac:dyDescent="0.2">
      <c r="A581" s="314">
        <f t="shared" si="68"/>
        <v>30</v>
      </c>
      <c r="B581" s="390" t="str">
        <f t="shared" si="68"/>
        <v>Tillverkning av keramiska produkter</v>
      </c>
      <c r="C581" s="364" t="str">
        <f t="shared" si="68"/>
        <v>Keramik</v>
      </c>
      <c r="D581" s="364" t="str">
        <f t="shared" si="68"/>
        <v>Tvättning</v>
      </c>
      <c r="E581" s="364"/>
      <c r="F581" s="391" t="str">
        <f t="shared" si="60"/>
        <v>Processutsläpp</v>
      </c>
      <c r="G581" s="362" t="str">
        <f t="shared" si="65"/>
        <v>ej tillämpligt</v>
      </c>
      <c r="H581" s="392"/>
      <c r="I581" s="392"/>
      <c r="J581" s="396"/>
      <c r="K581" s="396"/>
      <c r="L581" s="392"/>
      <c r="M581" s="393"/>
      <c r="N581" s="362" t="str">
        <f t="shared" si="66"/>
        <v>ej tillämpligt</v>
      </c>
      <c r="O581" s="394" t="str">
        <f t="shared" si="62"/>
        <v>Keramik: Tvättning</v>
      </c>
      <c r="P581" s="364"/>
      <c r="Q581" s="395" t="str">
        <f t="shared" si="63"/>
        <v>OxF_Keramik: Tvättning</v>
      </c>
      <c r="X581" s="314" t="b">
        <f t="shared" si="64"/>
        <v>1</v>
      </c>
      <c r="Z581" s="315" t="str">
        <f t="shared" si="67"/>
        <v>ej tillämpligt</v>
      </c>
      <c r="AA581" s="379"/>
      <c r="AB581" s="379"/>
      <c r="AC581" s="96"/>
      <c r="AD581" s="96"/>
      <c r="AE581" s="379"/>
      <c r="AF581" s="326"/>
      <c r="AG581" s="315"/>
    </row>
    <row r="582" spans="1:33" ht="12.75" customHeight="1" x14ac:dyDescent="0.2">
      <c r="A582" s="314">
        <f t="shared" si="68"/>
        <v>31</v>
      </c>
      <c r="B582" s="390" t="str">
        <f t="shared" si="68"/>
        <v>Produktion av pappersmassa och papper</v>
      </c>
      <c r="C582" s="364" t="str">
        <f t="shared" si="68"/>
        <v>Pappersmassa och papper</v>
      </c>
      <c r="D582" s="364" t="str">
        <f t="shared" si="68"/>
        <v>Insatskemikalier</v>
      </c>
      <c r="E582" s="364"/>
      <c r="F582" s="391" t="str">
        <f t="shared" si="60"/>
        <v>Processutsläpp</v>
      </c>
      <c r="G582" s="362" t="str">
        <f t="shared" si="65"/>
        <v>ej tillämpligt</v>
      </c>
      <c r="H582" s="392"/>
      <c r="I582" s="392"/>
      <c r="J582" s="396"/>
      <c r="K582" s="396"/>
      <c r="L582" s="392"/>
      <c r="M582" s="393"/>
      <c r="N582" s="362" t="str">
        <f t="shared" si="66"/>
        <v>ej tillämpligt</v>
      </c>
      <c r="O582" s="394" t="str">
        <f t="shared" si="62"/>
        <v>Pappersmassa och papper: Insatskemikalier</v>
      </c>
      <c r="P582" s="364"/>
      <c r="Q582" s="395" t="str">
        <f t="shared" si="63"/>
        <v>OxF_Pappersmassa och papper: Insatskemikalier</v>
      </c>
      <c r="X582" s="314" t="b">
        <f t="shared" si="64"/>
        <v>1</v>
      </c>
      <c r="Z582" s="315" t="str">
        <f t="shared" si="67"/>
        <v>ej tillämpligt</v>
      </c>
      <c r="AA582" s="379"/>
      <c r="AB582" s="379"/>
      <c r="AC582" s="96"/>
      <c r="AD582" s="96"/>
      <c r="AE582" s="379"/>
      <c r="AF582" s="326"/>
      <c r="AG582" s="315"/>
    </row>
    <row r="583" spans="1:33" ht="12.75" customHeight="1" x14ac:dyDescent="0.2">
      <c r="A583" s="314">
        <f t="shared" si="68"/>
        <v>32</v>
      </c>
      <c r="B583" s="390" t="str">
        <f t="shared" si="68"/>
        <v>Produktion av kimrök</v>
      </c>
      <c r="C583" s="364" t="str">
        <f t="shared" si="68"/>
        <v>Kimrök</v>
      </c>
      <c r="D583" s="364" t="str">
        <f t="shared" si="68"/>
        <v>Massbalansmetod</v>
      </c>
      <c r="E583" s="364"/>
      <c r="F583" s="391" t="str">
        <f t="shared" si="60"/>
        <v>Massbalans</v>
      </c>
      <c r="G583" s="362" t="str">
        <f t="shared" si="65"/>
        <v>ej tillämpligt</v>
      </c>
      <c r="H583" s="392"/>
      <c r="I583" s="392"/>
      <c r="J583" s="396"/>
      <c r="K583" s="396"/>
      <c r="L583" s="392"/>
      <c r="M583" s="393"/>
      <c r="N583" s="362" t="str">
        <f t="shared" si="66"/>
        <v>ej tillämpligt</v>
      </c>
      <c r="O583" s="394" t="str">
        <f t="shared" si="62"/>
        <v>Kimrök: Massbalansmetod</v>
      </c>
      <c r="P583" s="364"/>
      <c r="Q583" s="395" t="str">
        <f t="shared" si="63"/>
        <v>OxF_Kimrök: Massbalansmetod</v>
      </c>
      <c r="X583" s="314" t="b">
        <f t="shared" si="64"/>
        <v>1</v>
      </c>
      <c r="Z583" s="315" t="str">
        <f t="shared" si="67"/>
        <v>ej tillämpligt</v>
      </c>
      <c r="AA583" s="379"/>
      <c r="AB583" s="379"/>
      <c r="AC583" s="96"/>
      <c r="AD583" s="96"/>
      <c r="AE583" s="379"/>
      <c r="AF583" s="326"/>
      <c r="AG583" s="315"/>
    </row>
    <row r="584" spans="1:33" ht="12.75" customHeight="1" x14ac:dyDescent="0.2">
      <c r="A584" s="314">
        <f t="shared" si="68"/>
        <v>33</v>
      </c>
      <c r="B584" s="390" t="str">
        <f t="shared" si="68"/>
        <v>Produktion av ammoniak</v>
      </c>
      <c r="C584" s="364" t="str">
        <f t="shared" si="68"/>
        <v>Ammoniak</v>
      </c>
      <c r="D584" s="364" t="str">
        <f t="shared" si="68"/>
        <v>Bränsle som insatsmaterial i processen</v>
      </c>
      <c r="E584" s="364"/>
      <c r="F584" s="391" t="str">
        <f t="shared" si="60"/>
        <v>Förbränning</v>
      </c>
      <c r="G584" s="362" t="str">
        <f t="shared" si="65"/>
        <v>ej tillämpligt</v>
      </c>
      <c r="H584" s="392"/>
      <c r="I584" s="392"/>
      <c r="J584" s="396"/>
      <c r="K584" s="396"/>
      <c r="L584" s="392"/>
      <c r="M584" s="393"/>
      <c r="N584" s="362" t="str">
        <f t="shared" si="66"/>
        <v>ej tillämpligt</v>
      </c>
      <c r="O584" s="394" t="str">
        <f t="shared" si="62"/>
        <v>Ammoniak: Bränsle som insatsmaterial i processen</v>
      </c>
      <c r="P584" s="364"/>
      <c r="Q584" s="395" t="str">
        <f t="shared" si="63"/>
        <v>OxF_Ammoniak: Bränsle som insatsmaterial i processen</v>
      </c>
      <c r="X584" s="314" t="b">
        <f t="shared" si="64"/>
        <v>1</v>
      </c>
      <c r="Z584" s="315" t="str">
        <f t="shared" si="67"/>
        <v>ej tillämpligt</v>
      </c>
      <c r="AA584" s="379"/>
      <c r="AB584" s="379"/>
      <c r="AC584" s="96"/>
      <c r="AD584" s="96"/>
      <c r="AE584" s="379"/>
      <c r="AF584" s="326"/>
      <c r="AG584" s="315"/>
    </row>
    <row r="585" spans="1:33" ht="12.75" customHeight="1" x14ac:dyDescent="0.2">
      <c r="A585" s="314">
        <f t="shared" si="68"/>
        <v>34</v>
      </c>
      <c r="B585" s="390" t="str">
        <f t="shared" si="68"/>
        <v>Produktion av vätgas och syntetisk gas</v>
      </c>
      <c r="C585" s="364" t="str">
        <f t="shared" si="68"/>
        <v>Vätgas och syntetisk gas</v>
      </c>
      <c r="D585" s="364" t="str">
        <f t="shared" si="68"/>
        <v>Bränsle som insatsmaterial i processen</v>
      </c>
      <c r="E585" s="364"/>
      <c r="F585" s="391" t="str">
        <f t="shared" si="60"/>
        <v>Förbränning</v>
      </c>
      <c r="G585" s="362" t="str">
        <f t="shared" si="65"/>
        <v>ej tillämpligt</v>
      </c>
      <c r="H585" s="392"/>
      <c r="I585" s="392"/>
      <c r="J585" s="396"/>
      <c r="K585" s="396"/>
      <c r="L585" s="392"/>
      <c r="M585" s="393"/>
      <c r="N585" s="362" t="str">
        <f t="shared" si="66"/>
        <v>ej tillämpligt</v>
      </c>
      <c r="O585" s="394" t="str">
        <f t="shared" si="62"/>
        <v>Vätgas och syntetisk gas: Bränsle som insatsmaterial i processen</v>
      </c>
      <c r="P585" s="364"/>
      <c r="Q585" s="395" t="str">
        <f t="shared" si="63"/>
        <v>OxF_Vätgas och syntetisk gas: Bränsle som insatsmaterial i processen</v>
      </c>
      <c r="X585" s="314" t="b">
        <f t="shared" si="64"/>
        <v>1</v>
      </c>
      <c r="Z585" s="315" t="str">
        <f t="shared" si="67"/>
        <v>ej tillämpligt</v>
      </c>
      <c r="AA585" s="379"/>
      <c r="AB585" s="379"/>
      <c r="AC585" s="96"/>
      <c r="AD585" s="96"/>
      <c r="AE585" s="379"/>
      <c r="AF585" s="326"/>
      <c r="AG585" s="315"/>
    </row>
    <row r="586" spans="1:33" ht="12.75" customHeight="1" x14ac:dyDescent="0.2">
      <c r="A586" s="314">
        <f t="shared" si="68"/>
        <v>35</v>
      </c>
      <c r="B586" s="390" t="str">
        <f t="shared" si="68"/>
        <v>Produktion av vätgas och syntetisk gas</v>
      </c>
      <c r="C586" s="364" t="str">
        <f t="shared" si="68"/>
        <v>Vätgas och syntetisk gas</v>
      </c>
      <c r="D586" s="364" t="str">
        <f t="shared" si="68"/>
        <v>Massbalansmetod</v>
      </c>
      <c r="E586" s="364"/>
      <c r="F586" s="391" t="str">
        <f t="shared" si="60"/>
        <v>Massbalans</v>
      </c>
      <c r="G586" s="362" t="str">
        <f t="shared" si="65"/>
        <v>ej tillämpligt</v>
      </c>
      <c r="H586" s="392"/>
      <c r="I586" s="392"/>
      <c r="J586" s="396"/>
      <c r="K586" s="396"/>
      <c r="L586" s="392"/>
      <c r="M586" s="393"/>
      <c r="N586" s="362" t="str">
        <f t="shared" si="66"/>
        <v>ej tillämpligt</v>
      </c>
      <c r="O586" s="394" t="str">
        <f t="shared" si="62"/>
        <v>Vätgas och syntetisk gas: Massbalansmetod</v>
      </c>
      <c r="P586" s="364"/>
      <c r="Q586" s="395" t="str">
        <f t="shared" si="63"/>
        <v>OxF_Vätgas och syntetisk gas: Massbalansmetod</v>
      </c>
      <c r="X586" s="314" t="b">
        <f t="shared" si="64"/>
        <v>1</v>
      </c>
      <c r="Z586" s="315" t="str">
        <f t="shared" si="67"/>
        <v>ej tillämpligt</v>
      </c>
      <c r="AA586" s="379"/>
      <c r="AB586" s="379"/>
      <c r="AC586" s="96"/>
      <c r="AD586" s="96"/>
      <c r="AE586" s="379"/>
      <c r="AF586" s="326"/>
      <c r="AG586" s="315"/>
    </row>
    <row r="587" spans="1:33" ht="12.75" customHeight="1" x14ac:dyDescent="0.2">
      <c r="A587" s="314">
        <f t="shared" si="68"/>
        <v>36</v>
      </c>
      <c r="B587" s="390" t="str">
        <f t="shared" si="68"/>
        <v>Produktion av organiska baskemikalier</v>
      </c>
      <c r="C587" s="364" t="str">
        <f t="shared" si="68"/>
        <v>Organiska baskemikalier</v>
      </c>
      <c r="D587" s="364" t="str">
        <f t="shared" si="68"/>
        <v>Massbalansmetod</v>
      </c>
      <c r="E587" s="364"/>
      <c r="F587" s="391" t="str">
        <f t="shared" si="60"/>
        <v>Massbalans</v>
      </c>
      <c r="G587" s="362" t="str">
        <f t="shared" si="65"/>
        <v>ej tillämpligt</v>
      </c>
      <c r="H587" s="392"/>
      <c r="I587" s="392"/>
      <c r="J587" s="396"/>
      <c r="K587" s="396"/>
      <c r="L587" s="392"/>
      <c r="M587" s="393"/>
      <c r="N587" s="362" t="str">
        <f t="shared" si="66"/>
        <v>ej tillämpligt</v>
      </c>
      <c r="O587" s="394" t="str">
        <f t="shared" si="62"/>
        <v>Organiska baskemikalier: Massbalansmetod</v>
      </c>
      <c r="P587" s="364"/>
      <c r="Q587" s="395" t="str">
        <f t="shared" si="63"/>
        <v>OxF_Organiska baskemikalier: Massbalansmetod</v>
      </c>
      <c r="X587" s="314" t="b">
        <f t="shared" si="64"/>
        <v>1</v>
      </c>
      <c r="Z587" s="315" t="str">
        <f t="shared" si="67"/>
        <v>ej tillämpligt</v>
      </c>
      <c r="AA587" s="379"/>
      <c r="AB587" s="379"/>
      <c r="AC587" s="96"/>
      <c r="AD587" s="96"/>
      <c r="AE587" s="379"/>
      <c r="AF587" s="326"/>
      <c r="AG587" s="315"/>
    </row>
    <row r="588" spans="1:33" ht="12.75" customHeight="1" x14ac:dyDescent="0.2">
      <c r="A588" s="314">
        <f t="shared" si="68"/>
        <v>37</v>
      </c>
      <c r="B588" s="390" t="str">
        <f t="shared" si="68"/>
        <v>Produktion eller bearbetning av järnmetaller och icke-järnmetaller, inklusive sekundärt aluminium</v>
      </c>
      <c r="C588" s="364" t="str">
        <f t="shared" si="68"/>
        <v>(Icke) järnmetaller, sek. aluminium</v>
      </c>
      <c r="D588" s="364" t="str">
        <f t="shared" si="68"/>
        <v>Processutsläpp</v>
      </c>
      <c r="E588" s="364"/>
      <c r="F588" s="391" t="str">
        <f t="shared" si="60"/>
        <v>Processutsläpp</v>
      </c>
      <c r="G588" s="362" t="str">
        <f t="shared" si="65"/>
        <v>ej tillämpligt</v>
      </c>
      <c r="H588" s="392"/>
      <c r="I588" s="392"/>
      <c r="J588" s="396"/>
      <c r="K588" s="396"/>
      <c r="L588" s="392"/>
      <c r="M588" s="393"/>
      <c r="N588" s="362" t="str">
        <f t="shared" si="66"/>
        <v>ej tillämpligt</v>
      </c>
      <c r="O588" s="394" t="str">
        <f t="shared" si="62"/>
        <v>(Icke) järnmetaller, sek. aluminium: Processutsläpp</v>
      </c>
      <c r="P588" s="364"/>
      <c r="Q588" s="395" t="str">
        <f t="shared" si="63"/>
        <v>OxF_(Icke) järnmetaller, sek. aluminium: Processutsläpp</v>
      </c>
      <c r="X588" s="314" t="b">
        <f t="shared" si="64"/>
        <v>1</v>
      </c>
      <c r="Z588" s="315" t="str">
        <f t="shared" si="67"/>
        <v>ej tillämpligt</v>
      </c>
      <c r="AA588" s="379"/>
      <c r="AB588" s="379"/>
      <c r="AC588" s="96"/>
      <c r="AD588" s="96"/>
      <c r="AE588" s="379"/>
      <c r="AF588" s="326"/>
      <c r="AG588" s="315"/>
    </row>
    <row r="589" spans="1:33" ht="12.75" customHeight="1" x14ac:dyDescent="0.2">
      <c r="A589" s="314">
        <f t="shared" si="68"/>
        <v>38</v>
      </c>
      <c r="B589" s="390" t="str">
        <f t="shared" si="68"/>
        <v>Produktion eller bearbetning av järnmetaller och icke-järnmetaller, inklusive sekundärt aluminium</v>
      </c>
      <c r="C589" s="364" t="str">
        <f t="shared" si="68"/>
        <v>(Icke) järnmetaller, sek. aluminium</v>
      </c>
      <c r="D589" s="364" t="str">
        <f t="shared" si="68"/>
        <v>Massbalansmetod</v>
      </c>
      <c r="E589" s="364"/>
      <c r="F589" s="391" t="str">
        <f t="shared" si="60"/>
        <v>Massbalans</v>
      </c>
      <c r="G589" s="362" t="str">
        <f t="shared" si="65"/>
        <v>ej tillämpligt</v>
      </c>
      <c r="H589" s="392"/>
      <c r="I589" s="392"/>
      <c r="J589" s="396"/>
      <c r="K589" s="396"/>
      <c r="L589" s="392"/>
      <c r="M589" s="393"/>
      <c r="N589" s="362" t="str">
        <f t="shared" si="66"/>
        <v>ej tillämpligt</v>
      </c>
      <c r="O589" s="394" t="str">
        <f t="shared" si="62"/>
        <v>(Icke) järnmetaller, sek. aluminium: Massbalansmetod</v>
      </c>
      <c r="P589" s="364"/>
      <c r="Q589" s="395" t="str">
        <f t="shared" si="63"/>
        <v>OxF_(Icke) järnmetaller, sek. aluminium: Massbalansmetod</v>
      </c>
      <c r="X589" s="314" t="b">
        <f t="shared" si="64"/>
        <v>1</v>
      </c>
      <c r="Z589" s="315" t="str">
        <f t="shared" si="67"/>
        <v>ej tillämpligt</v>
      </c>
      <c r="AA589" s="379"/>
      <c r="AB589" s="379"/>
      <c r="AC589" s="96"/>
      <c r="AD589" s="96"/>
      <c r="AE589" s="379"/>
      <c r="AF589" s="326"/>
      <c r="AG589" s="315"/>
    </row>
    <row r="590" spans="1:33" ht="12.75" customHeight="1" x14ac:dyDescent="0.2">
      <c r="A590" s="314">
        <f t="shared" si="68"/>
        <v>39</v>
      </c>
      <c r="B590" s="390" t="str">
        <f t="shared" si="68"/>
        <v>Produktion av natriumkarbonat och natriumbikarbonat</v>
      </c>
      <c r="C590" s="364" t="str">
        <f t="shared" si="68"/>
        <v>Natriumkarbonat / natriumbikarbonat</v>
      </c>
      <c r="D590" s="364" t="str">
        <f t="shared" si="68"/>
        <v>Massbalansmetod</v>
      </c>
      <c r="E590" s="364"/>
      <c r="F590" s="391" t="str">
        <f t="shared" si="60"/>
        <v>Massbalans</v>
      </c>
      <c r="G590" s="362" t="str">
        <f t="shared" si="65"/>
        <v>ej tillämpligt</v>
      </c>
      <c r="H590" s="392"/>
      <c r="I590" s="392"/>
      <c r="J590" s="396"/>
      <c r="K590" s="396"/>
      <c r="L590" s="392"/>
      <c r="M590" s="393"/>
      <c r="N590" s="362" t="str">
        <f t="shared" si="66"/>
        <v>ej tillämpligt</v>
      </c>
      <c r="O590" s="394" t="str">
        <f t="shared" si="62"/>
        <v>Natriumkarbonat / natriumbikarbonat: Massbalansmetod</v>
      </c>
      <c r="P590" s="364"/>
      <c r="Q590" s="395" t="str">
        <f t="shared" si="63"/>
        <v>OxF_Natriumkarbonat / natriumbikarbonat: Massbalansmetod</v>
      </c>
      <c r="X590" s="314" t="b">
        <f t="shared" si="64"/>
        <v>1</v>
      </c>
      <c r="Z590" s="315" t="str">
        <f t="shared" si="67"/>
        <v>ej tillämpligt</v>
      </c>
      <c r="AA590" s="379"/>
      <c r="AB590" s="379"/>
      <c r="AC590" s="96"/>
      <c r="AD590" s="96"/>
      <c r="AE590" s="379"/>
      <c r="AF590" s="326"/>
      <c r="AG590" s="315"/>
    </row>
    <row r="591" spans="1:33" ht="12.75" customHeight="1" x14ac:dyDescent="0.2">
      <c r="A591" s="314">
        <f t="shared" si="68"/>
        <v>40</v>
      </c>
      <c r="B591" s="390" t="str">
        <f t="shared" si="68"/>
        <v>Produktion av primärt aluminium</v>
      </c>
      <c r="C591" s="364" t="str">
        <f t="shared" si="68"/>
        <v>Primärt aluminium</v>
      </c>
      <c r="D591" s="364" t="str">
        <f t="shared" si="68"/>
        <v>Massbalansmetod</v>
      </c>
      <c r="E591" s="364"/>
      <c r="F591" s="391" t="str">
        <f t="shared" si="60"/>
        <v>Massbalans</v>
      </c>
      <c r="G591" s="362" t="str">
        <f t="shared" si="65"/>
        <v>ej tillämpligt</v>
      </c>
      <c r="H591" s="392"/>
      <c r="I591" s="392"/>
      <c r="J591" s="396"/>
      <c r="K591" s="396"/>
      <c r="L591" s="392"/>
      <c r="M591" s="393"/>
      <c r="N591" s="362" t="str">
        <f t="shared" si="66"/>
        <v>ej tillämpligt</v>
      </c>
      <c r="O591" s="394" t="str">
        <f t="shared" si="62"/>
        <v>Primärt aluminium: Massbalansmetod</v>
      </c>
      <c r="P591" s="364"/>
      <c r="Q591" s="395" t="str">
        <f t="shared" si="63"/>
        <v>OxF_Primärt aluminium: Massbalansmetod</v>
      </c>
      <c r="X591" s="314" t="b">
        <f t="shared" si="64"/>
        <v>1</v>
      </c>
      <c r="Z591" s="315" t="str">
        <f t="shared" si="67"/>
        <v>ej tillämpligt</v>
      </c>
      <c r="AA591" s="379"/>
      <c r="AB591" s="379"/>
      <c r="AC591" s="96"/>
      <c r="AD591" s="96"/>
      <c r="AE591" s="379"/>
      <c r="AF591" s="326"/>
      <c r="AG591" s="315"/>
    </row>
    <row r="592" spans="1:33" ht="12.75" customHeight="1" x14ac:dyDescent="0.2">
      <c r="A592" s="314">
        <f t="shared" ref="A592:D593" si="69">A544</f>
        <v>41</v>
      </c>
      <c r="B592" s="390" t="str">
        <f t="shared" si="69"/>
        <v>Produktion av primärt aluminium</v>
      </c>
      <c r="C592" s="364" t="str">
        <f t="shared" si="69"/>
        <v>Primärt aluminium</v>
      </c>
      <c r="D592" s="364" t="str">
        <f t="shared" si="69"/>
        <v>PFC-utsläpp (regressionsmetoden)</v>
      </c>
      <c r="E592" s="364"/>
      <c r="F592" s="391" t="str">
        <f t="shared" si="60"/>
        <v>PFC-utsläpp</v>
      </c>
      <c r="G592" s="362" t="str">
        <f t="shared" si="65"/>
        <v>ej tillämpligt</v>
      </c>
      <c r="H592" s="392"/>
      <c r="I592" s="392"/>
      <c r="J592" s="396"/>
      <c r="K592" s="396"/>
      <c r="L592" s="392"/>
      <c r="M592" s="393"/>
      <c r="N592" s="362" t="str">
        <f t="shared" si="66"/>
        <v>ej tillämpligt</v>
      </c>
      <c r="O592" s="394" t="str">
        <f t="shared" si="62"/>
        <v>Primärt aluminium: PFC-utsläpp (regressionsmetoden)</v>
      </c>
      <c r="P592" s="364"/>
      <c r="Q592" s="395" t="str">
        <f t="shared" si="63"/>
        <v>OxF_Primärt aluminium: PFC-utsläpp (regressionsmetoden)</v>
      </c>
      <c r="X592" s="314" t="b">
        <f t="shared" si="64"/>
        <v>1</v>
      </c>
      <c r="Z592" s="315" t="str">
        <f t="shared" si="67"/>
        <v>ej tillämpligt</v>
      </c>
      <c r="AA592" s="379"/>
      <c r="AB592" s="379"/>
      <c r="AC592" s="96"/>
      <c r="AD592" s="96"/>
      <c r="AE592" s="379"/>
      <c r="AF592" s="326"/>
      <c r="AG592" s="315"/>
    </row>
    <row r="593" spans="1:40" ht="12.75" customHeight="1" thickBot="1" x14ac:dyDescent="0.25">
      <c r="A593" s="314">
        <f t="shared" si="69"/>
        <v>42</v>
      </c>
      <c r="B593" s="399" t="str">
        <f t="shared" si="69"/>
        <v>Produktion av primärt aluminium</v>
      </c>
      <c r="C593" s="400" t="str">
        <f t="shared" si="69"/>
        <v>Primärt aluminium</v>
      </c>
      <c r="D593" s="400" t="str">
        <f t="shared" si="69"/>
        <v>PFC-utsläpp (överspänningsmetoden)</v>
      </c>
      <c r="E593" s="400"/>
      <c r="F593" s="401" t="str">
        <f t="shared" si="60"/>
        <v>PFC-utsläpp</v>
      </c>
      <c r="G593" s="402" t="str">
        <f t="shared" si="65"/>
        <v>ej tillämpligt</v>
      </c>
      <c r="H593" s="403"/>
      <c r="I593" s="403"/>
      <c r="J593" s="404"/>
      <c r="K593" s="404"/>
      <c r="L593" s="403"/>
      <c r="M593" s="405"/>
      <c r="N593" s="402" t="str">
        <f t="shared" si="66"/>
        <v>ej tillämpligt</v>
      </c>
      <c r="O593" s="406" t="str">
        <f t="shared" si="62"/>
        <v>Primärt aluminium: PFC-utsläpp (överspänningsmetoden)</v>
      </c>
      <c r="P593" s="400"/>
      <c r="Q593" s="407" t="str">
        <f t="shared" si="63"/>
        <v>OxF_Primärt aluminium: PFC-utsläpp (överspänningsmetoden)</v>
      </c>
      <c r="X593" s="314" t="b">
        <f t="shared" si="64"/>
        <v>1</v>
      </c>
      <c r="Z593" s="315" t="str">
        <f t="shared" si="67"/>
        <v>ej tillämpligt</v>
      </c>
      <c r="AA593" s="379"/>
      <c r="AB593" s="379"/>
      <c r="AC593" s="96"/>
      <c r="AD593" s="96"/>
      <c r="AE593" s="379"/>
      <c r="AF593" s="326"/>
      <c r="AG593" s="315"/>
    </row>
    <row r="594" spans="1:40" ht="12.75" customHeight="1" x14ac:dyDescent="0.2">
      <c r="B594" s="96"/>
      <c r="C594" s="96"/>
      <c r="D594" s="96"/>
      <c r="E594" s="96"/>
      <c r="F594" s="415"/>
      <c r="G594" s="96"/>
      <c r="H594" s="378"/>
      <c r="I594" s="378"/>
      <c r="J594" s="409"/>
      <c r="K594" s="409"/>
      <c r="L594" s="378"/>
      <c r="M594" s="410"/>
      <c r="N594" s="315"/>
      <c r="O594" s="96"/>
      <c r="P594" s="96"/>
      <c r="Q594" s="96"/>
      <c r="X594" s="314" t="b">
        <f t="shared" si="64"/>
        <v>0</v>
      </c>
      <c r="Z594" s="96"/>
      <c r="AA594" s="379"/>
      <c r="AB594" s="379"/>
      <c r="AC594" s="96"/>
      <c r="AD594" s="96"/>
      <c r="AE594" s="379"/>
      <c r="AF594" s="326"/>
      <c r="AG594" s="315"/>
    </row>
    <row r="595" spans="1:40" ht="12.75" customHeight="1" x14ac:dyDescent="0.2">
      <c r="B595" s="96" t="s">
        <v>275</v>
      </c>
      <c r="C595" s="96"/>
      <c r="D595" s="96"/>
      <c r="E595" s="96"/>
      <c r="F595" s="96"/>
      <c r="G595" s="96"/>
      <c r="H595" s="378"/>
      <c r="I595" s="378"/>
      <c r="J595" s="409"/>
      <c r="K595" s="409"/>
      <c r="L595" s="378"/>
      <c r="M595" s="410"/>
      <c r="N595" s="315"/>
      <c r="O595" s="96"/>
      <c r="P595" s="96"/>
      <c r="Q595" s="96"/>
      <c r="X595" s="314" t="b">
        <f t="shared" si="64"/>
        <v>0</v>
      </c>
      <c r="Z595" s="96"/>
      <c r="AA595" s="379"/>
      <c r="AB595" s="379"/>
      <c r="AC595" s="96"/>
      <c r="AD595" s="96"/>
      <c r="AE595" s="379"/>
      <c r="AF595" s="326"/>
      <c r="AG595" s="315"/>
    </row>
    <row r="596" spans="1:40" ht="12.75" customHeight="1" x14ac:dyDescent="0.2">
      <c r="B596" s="96" t="s">
        <v>276</v>
      </c>
      <c r="C596" s="96"/>
      <c r="D596" s="96"/>
      <c r="E596" s="96"/>
      <c r="F596" s="96"/>
      <c r="G596" s="96"/>
      <c r="H596" s="378"/>
      <c r="I596" s="378"/>
      <c r="J596" s="409"/>
      <c r="K596" s="409"/>
      <c r="L596" s="378"/>
      <c r="M596" s="410"/>
      <c r="N596" s="315"/>
      <c r="O596" s="96"/>
      <c r="P596" s="96"/>
      <c r="Q596" s="96"/>
      <c r="X596" s="314" t="b">
        <f t="shared" si="64"/>
        <v>0</v>
      </c>
      <c r="Z596" s="96"/>
      <c r="AA596" s="379"/>
      <c r="AB596" s="379"/>
      <c r="AC596" s="96"/>
      <c r="AD596" s="96"/>
      <c r="AE596" s="379"/>
      <c r="AF596" s="326"/>
      <c r="AG596" s="315"/>
    </row>
    <row r="597" spans="1:40" ht="12.75" customHeight="1" x14ac:dyDescent="0.2">
      <c r="B597" s="96" t="str">
        <f>Translations!$B$387</f>
        <v>Massbalans</v>
      </c>
      <c r="C597" s="96"/>
      <c r="D597" s="96"/>
      <c r="E597" s="96"/>
      <c r="F597" s="96"/>
      <c r="G597" s="96"/>
      <c r="H597" s="378"/>
      <c r="I597" s="378"/>
      <c r="J597" s="409"/>
      <c r="K597" s="409"/>
      <c r="L597" s="378"/>
      <c r="M597" s="410"/>
      <c r="N597" s="315"/>
      <c r="O597" s="96"/>
      <c r="P597" s="96"/>
      <c r="Q597" s="96"/>
      <c r="X597" s="314" t="b">
        <f t="shared" si="64"/>
        <v>0</v>
      </c>
      <c r="Z597" s="96"/>
      <c r="AA597" s="379"/>
      <c r="AB597" s="379"/>
      <c r="AC597" s="96"/>
      <c r="AD597" s="96"/>
      <c r="AE597" s="379"/>
      <c r="AF597" s="326"/>
      <c r="AG597" s="315"/>
    </row>
    <row r="598" spans="1:40" ht="12.75" customHeight="1" x14ac:dyDescent="0.2">
      <c r="B598" s="96"/>
      <c r="C598" s="96"/>
      <c r="D598" s="96"/>
      <c r="E598" s="96"/>
      <c r="F598" s="419"/>
      <c r="G598" s="96"/>
      <c r="H598" s="420"/>
      <c r="I598" s="420"/>
      <c r="J598" s="409"/>
      <c r="K598" s="409"/>
      <c r="L598" s="410"/>
      <c r="M598" s="409"/>
      <c r="N598" s="96"/>
      <c r="O598" s="96"/>
      <c r="P598" s="96"/>
      <c r="Q598" s="96"/>
      <c r="X598" s="314" t="b">
        <f t="shared" si="64"/>
        <v>0</v>
      </c>
      <c r="Z598" s="96"/>
      <c r="AA598" s="419"/>
      <c r="AB598" s="419"/>
      <c r="AC598" s="96"/>
      <c r="AD598" s="96"/>
      <c r="AE598" s="326"/>
      <c r="AF598" s="96"/>
      <c r="AG598" s="96"/>
    </row>
    <row r="599" spans="1:40" s="356" customFormat="1" ht="13.5" customHeight="1" thickBot="1" x14ac:dyDescent="0.25">
      <c r="B599" s="380" t="str">
        <f>Translations!$B$108</f>
        <v>Omvandlingsfaktor</v>
      </c>
      <c r="F599" s="380" t="str">
        <f t="shared" ref="F599:F641" si="70">F551</f>
        <v>Källtyp</v>
      </c>
      <c r="G599" s="359" t="str">
        <f>Translations!$B$289</f>
        <v>Lägsta</v>
      </c>
      <c r="H599" s="359">
        <v>1</v>
      </c>
      <c r="I599" s="359">
        <v>2</v>
      </c>
      <c r="J599" s="359" t="s">
        <v>272</v>
      </c>
      <c r="K599" s="359" t="str">
        <f>Translations!$B$257</f>
        <v>2b</v>
      </c>
      <c r="L599" s="359">
        <v>3</v>
      </c>
      <c r="N599" s="359" t="str">
        <f>Translations!$B$290</f>
        <v>Högsta</v>
      </c>
      <c r="X599" s="320"/>
      <c r="Z599" s="359" t="str">
        <f>Translations!$B$289</f>
        <v>Lägsta</v>
      </c>
      <c r="AA599" s="359"/>
      <c r="AB599" s="359"/>
      <c r="AC599" s="359"/>
      <c r="AD599" s="359"/>
      <c r="AE599" s="359"/>
      <c r="AG599" s="359"/>
      <c r="AI599" s="380" t="str">
        <f>Translations!$B$389</f>
        <v>Standardvärde?</v>
      </c>
      <c r="AJ599" s="359">
        <v>1</v>
      </c>
      <c r="AK599" s="359">
        <v>2</v>
      </c>
      <c r="AL599" s="359" t="s">
        <v>272</v>
      </c>
      <c r="AM599" s="359" t="str">
        <f>Translations!$B$257</f>
        <v>2b</v>
      </c>
      <c r="AN599" s="359">
        <v>3</v>
      </c>
    </row>
    <row r="600" spans="1:40" ht="12.75" customHeight="1" x14ac:dyDescent="0.2">
      <c r="A600" s="314">
        <f t="shared" ref="A600:D619" si="71">A552</f>
        <v>1</v>
      </c>
      <c r="B600" s="382" t="str">
        <f t="shared" si="71"/>
        <v>Förbränning av bränslen och bränslen som används som insatsmaterial i processen</v>
      </c>
      <c r="C600" s="383" t="str">
        <f t="shared" si="71"/>
        <v>Förbränning</v>
      </c>
      <c r="D600" s="383" t="str">
        <f t="shared" si="71"/>
        <v>Kommersiella standardbränslen</v>
      </c>
      <c r="E600" s="383"/>
      <c r="F600" s="384" t="str">
        <f t="shared" si="70"/>
        <v>Förbränning</v>
      </c>
      <c r="G600" s="385" t="str">
        <f t="shared" ref="G600:G610" si="72">EUconst_NA</f>
        <v>ej tillämpligt</v>
      </c>
      <c r="H600" s="421"/>
      <c r="I600" s="421"/>
      <c r="J600" s="383"/>
      <c r="K600" s="383"/>
      <c r="L600" s="421"/>
      <c r="M600" s="422"/>
      <c r="N600" s="385" t="str">
        <f t="shared" ref="N600:N610" si="73">IF(G600=EUconst_NA,EUconst_NA,IF(ISBLANK(J600),COUNTA(H600:M600),COUNTA(H600,J600,L600)))</f>
        <v>ej tillämpligt</v>
      </c>
      <c r="O600" s="388" t="str">
        <f t="shared" ref="O600:O641" si="74">C600 &amp; ": " &amp;D600</f>
        <v>Förbränning: Kommersiella standardbränslen</v>
      </c>
      <c r="P600" s="383"/>
      <c r="Q600" s="389" t="str">
        <f t="shared" ref="Q600:Q641" si="75">EUconst_CNTR_ConversionFactor&amp;O600</f>
        <v>ConvF_Förbränning: Kommersiella standardbränslen</v>
      </c>
      <c r="U600" s="346"/>
      <c r="X600" s="314" t="b">
        <f t="shared" ref="X600:X641" si="76">IF(G600=EUconst_NA,TRUE,FALSE)</f>
        <v>1</v>
      </c>
      <c r="Z600" s="315" t="str">
        <f t="shared" ref="Z600:Z610" si="77">EUconst_NA</f>
        <v>ej tillämpligt</v>
      </c>
      <c r="AA600" s="379"/>
      <c r="AB600" s="379"/>
      <c r="AC600" s="96"/>
      <c r="AD600" s="96"/>
      <c r="AE600" s="379"/>
      <c r="AF600" s="326"/>
      <c r="AG600" s="315"/>
    </row>
    <row r="601" spans="1:40" ht="12.75" customHeight="1" x14ac:dyDescent="0.2">
      <c r="A601" s="314">
        <f t="shared" si="71"/>
        <v>2</v>
      </c>
      <c r="B601" s="390" t="str">
        <f t="shared" si="71"/>
        <v>Förbränning av bränslen och bränslen som används som insatsmaterial i processen</v>
      </c>
      <c r="C601" s="364" t="str">
        <f t="shared" si="71"/>
        <v>Förbränning</v>
      </c>
      <c r="D601" s="364" t="str">
        <f t="shared" si="71"/>
        <v>Övriga gasformiga &amp; flytande bränslen</v>
      </c>
      <c r="E601" s="364"/>
      <c r="F601" s="391" t="str">
        <f t="shared" si="70"/>
        <v>Förbränning</v>
      </c>
      <c r="G601" s="362" t="str">
        <f t="shared" si="72"/>
        <v>ej tillämpligt</v>
      </c>
      <c r="H601" s="423"/>
      <c r="I601" s="423"/>
      <c r="J601" s="364"/>
      <c r="K601" s="364"/>
      <c r="L601" s="423"/>
      <c r="M601" s="424"/>
      <c r="N601" s="362" t="str">
        <f t="shared" si="73"/>
        <v>ej tillämpligt</v>
      </c>
      <c r="O601" s="394" t="str">
        <f t="shared" si="74"/>
        <v>Förbränning: Övriga gasformiga &amp; flytande bränslen</v>
      </c>
      <c r="P601" s="364"/>
      <c r="Q601" s="395" t="str">
        <f t="shared" si="75"/>
        <v>ConvF_Förbränning: Övriga gasformiga &amp; flytande bränslen</v>
      </c>
      <c r="U601" s="346"/>
      <c r="X601" s="314" t="b">
        <f t="shared" si="76"/>
        <v>1</v>
      </c>
      <c r="Z601" s="315" t="str">
        <f t="shared" si="77"/>
        <v>ej tillämpligt</v>
      </c>
      <c r="AA601" s="379"/>
      <c r="AB601" s="379"/>
      <c r="AC601" s="96"/>
      <c r="AD601" s="96"/>
      <c r="AE601" s="379"/>
      <c r="AF601" s="326"/>
      <c r="AG601" s="315"/>
    </row>
    <row r="602" spans="1:40" ht="12.75" customHeight="1" x14ac:dyDescent="0.2">
      <c r="A602" s="314">
        <f t="shared" si="71"/>
        <v>3</v>
      </c>
      <c r="B602" s="390" t="str">
        <f t="shared" si="71"/>
        <v>Förbränning av bränslen och bränslen som används som insatsmaterial i processen</v>
      </c>
      <c r="C602" s="364" t="str">
        <f t="shared" si="71"/>
        <v>Förbränning</v>
      </c>
      <c r="D602" s="364" t="str">
        <f t="shared" si="71"/>
        <v>Fasta bränslen</v>
      </c>
      <c r="E602" s="364"/>
      <c r="F602" s="391" t="str">
        <f t="shared" si="70"/>
        <v>Förbränning</v>
      </c>
      <c r="G602" s="362" t="str">
        <f t="shared" si="72"/>
        <v>ej tillämpligt</v>
      </c>
      <c r="H602" s="423"/>
      <c r="I602" s="423"/>
      <c r="J602" s="364"/>
      <c r="K602" s="364"/>
      <c r="L602" s="423"/>
      <c r="M602" s="424"/>
      <c r="N602" s="362" t="str">
        <f t="shared" si="73"/>
        <v>ej tillämpligt</v>
      </c>
      <c r="O602" s="394" t="str">
        <f t="shared" si="74"/>
        <v>Förbränning: Fasta bränslen</v>
      </c>
      <c r="P602" s="364"/>
      <c r="Q602" s="395" t="str">
        <f t="shared" si="75"/>
        <v>ConvF_Förbränning: Fasta bränslen</v>
      </c>
      <c r="U602" s="346"/>
      <c r="X602" s="314" t="b">
        <f t="shared" si="76"/>
        <v>1</v>
      </c>
      <c r="Z602" s="315" t="str">
        <f t="shared" si="77"/>
        <v>ej tillämpligt</v>
      </c>
      <c r="AA602" s="379"/>
      <c r="AB602" s="379"/>
      <c r="AC602" s="96"/>
      <c r="AD602" s="96"/>
      <c r="AE602" s="379"/>
      <c r="AF602" s="326"/>
      <c r="AG602" s="315"/>
    </row>
    <row r="603" spans="1:40" ht="12.75" customHeight="1" x14ac:dyDescent="0.2">
      <c r="A603" s="314">
        <f t="shared" si="71"/>
        <v>4</v>
      </c>
      <c r="B603" s="390" t="str">
        <f t="shared" si="71"/>
        <v>Förbränning av bränslen och bränslen som används som insatsmaterial i processen</v>
      </c>
      <c r="C603" s="364" t="str">
        <f t="shared" si="71"/>
        <v>Förbränning</v>
      </c>
      <c r="D603" s="364" t="str">
        <f t="shared" si="71"/>
        <v>Gasbehandlingsanläggningar</v>
      </c>
      <c r="E603" s="364"/>
      <c r="F603" s="391" t="str">
        <f t="shared" si="70"/>
        <v>Massbalans</v>
      </c>
      <c r="G603" s="362" t="str">
        <f t="shared" si="72"/>
        <v>ej tillämpligt</v>
      </c>
      <c r="H603" s="423"/>
      <c r="I603" s="423"/>
      <c r="J603" s="364"/>
      <c r="K603" s="364"/>
      <c r="L603" s="423"/>
      <c r="M603" s="424"/>
      <c r="N603" s="362" t="str">
        <f t="shared" si="73"/>
        <v>ej tillämpligt</v>
      </c>
      <c r="O603" s="394" t="str">
        <f t="shared" si="74"/>
        <v>Förbränning: Gasbehandlingsanläggningar</v>
      </c>
      <c r="P603" s="364"/>
      <c r="Q603" s="395" t="str">
        <f t="shared" si="75"/>
        <v>ConvF_Förbränning: Gasbehandlingsanläggningar</v>
      </c>
      <c r="U603" s="346"/>
      <c r="X603" s="314" t="b">
        <f t="shared" si="76"/>
        <v>1</v>
      </c>
      <c r="Z603" s="315" t="str">
        <f t="shared" si="77"/>
        <v>ej tillämpligt</v>
      </c>
      <c r="AA603" s="379"/>
      <c r="AB603" s="379"/>
      <c r="AC603" s="96"/>
      <c r="AD603" s="96"/>
      <c r="AE603" s="379"/>
      <c r="AF603" s="326"/>
      <c r="AG603" s="315"/>
    </row>
    <row r="604" spans="1:40" ht="12.75" customHeight="1" x14ac:dyDescent="0.2">
      <c r="A604" s="314">
        <f t="shared" si="71"/>
        <v>5</v>
      </c>
      <c r="B604" s="390" t="str">
        <f t="shared" si="71"/>
        <v>Förbränning av bränslen och bränslen som används som insatsmaterial i processen</v>
      </c>
      <c r="C604" s="364" t="str">
        <f t="shared" si="71"/>
        <v>Förbränning</v>
      </c>
      <c r="D604" s="364" t="str">
        <f t="shared" si="71"/>
        <v>Fackelbrännare</v>
      </c>
      <c r="E604" s="364"/>
      <c r="F604" s="391" t="str">
        <f t="shared" si="70"/>
        <v>Förbränning</v>
      </c>
      <c r="G604" s="362" t="str">
        <f t="shared" si="72"/>
        <v>ej tillämpligt</v>
      </c>
      <c r="H604" s="423"/>
      <c r="I604" s="423"/>
      <c r="J604" s="364"/>
      <c r="K604" s="364"/>
      <c r="L604" s="423"/>
      <c r="M604" s="424"/>
      <c r="N604" s="362" t="str">
        <f t="shared" si="73"/>
        <v>ej tillämpligt</v>
      </c>
      <c r="O604" s="394" t="str">
        <f t="shared" si="74"/>
        <v>Förbränning: Fackelbrännare</v>
      </c>
      <c r="P604" s="364"/>
      <c r="Q604" s="395" t="str">
        <f t="shared" si="75"/>
        <v>ConvF_Förbränning: Fackelbrännare</v>
      </c>
      <c r="U604" s="346"/>
      <c r="X604" s="314" t="b">
        <f t="shared" si="76"/>
        <v>1</v>
      </c>
      <c r="Z604" s="315" t="str">
        <f t="shared" si="77"/>
        <v>ej tillämpligt</v>
      </c>
      <c r="AA604" s="379"/>
      <c r="AB604" s="379"/>
      <c r="AC604" s="96"/>
      <c r="AD604" s="96"/>
      <c r="AE604" s="379"/>
      <c r="AF604" s="326"/>
      <c r="AG604" s="315"/>
    </row>
    <row r="605" spans="1:40" ht="12.75" customHeight="1" x14ac:dyDescent="0.2">
      <c r="A605" s="314">
        <f t="shared" si="71"/>
        <v>6</v>
      </c>
      <c r="B605" s="390" t="str">
        <f t="shared" si="71"/>
        <v>Förbränning av bränslen och bränslen som används som insatsmaterial i processen</v>
      </c>
      <c r="C605" s="364" t="str">
        <f t="shared" si="71"/>
        <v>Förbränning</v>
      </c>
      <c r="D605" s="364" t="str">
        <f t="shared" si="71"/>
        <v>Tvättning (karbonat)</v>
      </c>
      <c r="E605" s="364"/>
      <c r="F605" s="391" t="str">
        <f t="shared" si="70"/>
        <v>Processutsläpp</v>
      </c>
      <c r="G605" s="362" t="str">
        <f t="shared" si="72"/>
        <v>ej tillämpligt</v>
      </c>
      <c r="H605" s="423"/>
      <c r="I605" s="423"/>
      <c r="J605" s="364"/>
      <c r="K605" s="364"/>
      <c r="L605" s="423"/>
      <c r="M605" s="424"/>
      <c r="N605" s="362" t="str">
        <f t="shared" si="73"/>
        <v>ej tillämpligt</v>
      </c>
      <c r="O605" s="394" t="str">
        <f t="shared" si="74"/>
        <v>Förbränning: Tvättning (karbonat)</v>
      </c>
      <c r="P605" s="364"/>
      <c r="Q605" s="395" t="str">
        <f t="shared" si="75"/>
        <v>ConvF_Förbränning: Tvättning (karbonat)</v>
      </c>
      <c r="U605" s="346"/>
      <c r="X605" s="314" t="b">
        <f t="shared" si="76"/>
        <v>1</v>
      </c>
      <c r="Z605" s="315" t="str">
        <f t="shared" si="77"/>
        <v>ej tillämpligt</v>
      </c>
      <c r="AA605" s="379"/>
      <c r="AB605" s="379"/>
      <c r="AC605" s="96"/>
      <c r="AD605" s="96"/>
      <c r="AE605" s="379"/>
      <c r="AF605" s="326"/>
      <c r="AG605" s="315"/>
    </row>
    <row r="606" spans="1:40" ht="12.75" customHeight="1" x14ac:dyDescent="0.2">
      <c r="A606" s="314">
        <f t="shared" si="71"/>
        <v>7</v>
      </c>
      <c r="B606" s="390" t="str">
        <f t="shared" si="71"/>
        <v>Förbränning av bränslen och bränslen som används som insatsmaterial i processen</v>
      </c>
      <c r="C606" s="364" t="str">
        <f t="shared" si="71"/>
        <v>Förbränning</v>
      </c>
      <c r="D606" s="364" t="str">
        <f t="shared" si="71"/>
        <v>Tvättning (gips)</v>
      </c>
      <c r="E606" s="364"/>
      <c r="F606" s="391" t="str">
        <f t="shared" si="70"/>
        <v>Processutsläpp</v>
      </c>
      <c r="G606" s="362" t="str">
        <f t="shared" si="72"/>
        <v>ej tillämpligt</v>
      </c>
      <c r="H606" s="423"/>
      <c r="I606" s="423"/>
      <c r="J606" s="364"/>
      <c r="K606" s="364"/>
      <c r="L606" s="423"/>
      <c r="M606" s="424"/>
      <c r="N606" s="362" t="str">
        <f t="shared" si="73"/>
        <v>ej tillämpligt</v>
      </c>
      <c r="O606" s="394" t="str">
        <f t="shared" si="74"/>
        <v>Förbränning: Tvättning (gips)</v>
      </c>
      <c r="P606" s="364"/>
      <c r="Q606" s="395" t="str">
        <f t="shared" si="75"/>
        <v>ConvF_Förbränning: Tvättning (gips)</v>
      </c>
      <c r="U606" s="346"/>
      <c r="X606" s="314" t="b">
        <f t="shared" si="76"/>
        <v>1</v>
      </c>
      <c r="Z606" s="315" t="str">
        <f t="shared" si="77"/>
        <v>ej tillämpligt</v>
      </c>
      <c r="AA606" s="379"/>
      <c r="AB606" s="379"/>
      <c r="AC606" s="96"/>
      <c r="AD606" s="96"/>
      <c r="AE606" s="379"/>
      <c r="AF606" s="326"/>
      <c r="AG606" s="315"/>
    </row>
    <row r="607" spans="1:40" ht="12.75" customHeight="1" x14ac:dyDescent="0.2">
      <c r="A607" s="314">
        <f t="shared" si="71"/>
        <v>8</v>
      </c>
      <c r="B607" s="390" t="str">
        <f t="shared" si="71"/>
        <v xml:space="preserve">Raffinering av mineralolja </v>
      </c>
      <c r="C607" s="364" t="str">
        <f t="shared" si="71"/>
        <v>Raffinaderier</v>
      </c>
      <c r="D607" s="364" t="str">
        <f t="shared" si="71"/>
        <v>Massbalans</v>
      </c>
      <c r="E607" s="364"/>
      <c r="F607" s="391" t="str">
        <f t="shared" si="70"/>
        <v>Massbalans</v>
      </c>
      <c r="G607" s="362" t="str">
        <f t="shared" si="72"/>
        <v>ej tillämpligt</v>
      </c>
      <c r="H607" s="423"/>
      <c r="I607" s="423"/>
      <c r="J607" s="364"/>
      <c r="K607" s="364"/>
      <c r="L607" s="423"/>
      <c r="M607" s="424"/>
      <c r="N607" s="362" t="str">
        <f t="shared" si="73"/>
        <v>ej tillämpligt</v>
      </c>
      <c r="O607" s="394" t="str">
        <f t="shared" si="74"/>
        <v>Raffinaderier: Massbalans</v>
      </c>
      <c r="P607" s="364"/>
      <c r="Q607" s="395" t="str">
        <f t="shared" si="75"/>
        <v>ConvF_Raffinaderier: Massbalans</v>
      </c>
      <c r="U607" s="346"/>
      <c r="X607" s="314" t="b">
        <f t="shared" si="76"/>
        <v>1</v>
      </c>
      <c r="Z607" s="315" t="str">
        <f t="shared" si="77"/>
        <v>ej tillämpligt</v>
      </c>
      <c r="AA607" s="379"/>
      <c r="AB607" s="379"/>
      <c r="AC607" s="96"/>
      <c r="AD607" s="96"/>
      <c r="AE607" s="379"/>
      <c r="AF607" s="326"/>
      <c r="AG607" s="315"/>
    </row>
    <row r="608" spans="1:40" ht="12.75" customHeight="1" x14ac:dyDescent="0.2">
      <c r="A608" s="314">
        <f t="shared" si="71"/>
        <v>9</v>
      </c>
      <c r="B608" s="390" t="str">
        <f t="shared" si="71"/>
        <v xml:space="preserve">Raffinering av mineralolja </v>
      </c>
      <c r="C608" s="364" t="str">
        <f t="shared" si="71"/>
        <v>Raffinaderier</v>
      </c>
      <c r="D608" s="364" t="str">
        <f t="shared" si="71"/>
        <v>Regenerering genom katalytisk krackning</v>
      </c>
      <c r="E608" s="364"/>
      <c r="F608" s="391" t="str">
        <f t="shared" si="70"/>
        <v>Massbalans</v>
      </c>
      <c r="G608" s="362" t="str">
        <f t="shared" si="72"/>
        <v>ej tillämpligt</v>
      </c>
      <c r="H608" s="423"/>
      <c r="I608" s="423"/>
      <c r="J608" s="364"/>
      <c r="K608" s="364"/>
      <c r="L608" s="423"/>
      <c r="M608" s="424"/>
      <c r="N608" s="362" t="str">
        <f t="shared" si="73"/>
        <v>ej tillämpligt</v>
      </c>
      <c r="O608" s="394" t="str">
        <f t="shared" si="74"/>
        <v>Raffinaderier: Regenerering genom katalytisk krackning</v>
      </c>
      <c r="P608" s="364"/>
      <c r="Q608" s="395" t="str">
        <f t="shared" si="75"/>
        <v>ConvF_Raffinaderier: Regenerering genom katalytisk krackning</v>
      </c>
      <c r="U608" s="346"/>
      <c r="X608" s="314" t="b">
        <f t="shared" si="76"/>
        <v>1</v>
      </c>
      <c r="Z608" s="315" t="str">
        <f t="shared" si="77"/>
        <v>ej tillämpligt</v>
      </c>
      <c r="AA608" s="379"/>
      <c r="AB608" s="379"/>
      <c r="AC608" s="96"/>
      <c r="AD608" s="96"/>
      <c r="AE608" s="379"/>
      <c r="AF608" s="326"/>
      <c r="AG608" s="315"/>
    </row>
    <row r="609" spans="1:37" ht="12.75" customHeight="1" x14ac:dyDescent="0.2">
      <c r="A609" s="314">
        <f t="shared" si="71"/>
        <v>10</v>
      </c>
      <c r="B609" s="390" t="str">
        <f t="shared" si="71"/>
        <v xml:space="preserve">Raffinering av mineralolja </v>
      </c>
      <c r="C609" s="364" t="str">
        <f t="shared" si="71"/>
        <v>Raffinaderier</v>
      </c>
      <c r="D609" s="364" t="str">
        <f t="shared" si="71"/>
        <v>Vätgasproduktion</v>
      </c>
      <c r="E609" s="364"/>
      <c r="F609" s="391" t="str">
        <f t="shared" si="70"/>
        <v>Processutsläpp</v>
      </c>
      <c r="G609" s="362" t="str">
        <f t="shared" si="72"/>
        <v>ej tillämpligt</v>
      </c>
      <c r="H609" s="423"/>
      <c r="I609" s="423"/>
      <c r="J609" s="364"/>
      <c r="K609" s="364"/>
      <c r="L609" s="423"/>
      <c r="M609" s="424"/>
      <c r="N609" s="362" t="str">
        <f t="shared" si="73"/>
        <v>ej tillämpligt</v>
      </c>
      <c r="O609" s="394" t="str">
        <f t="shared" si="74"/>
        <v>Raffinaderier: Vätgasproduktion</v>
      </c>
      <c r="P609" s="364"/>
      <c r="Q609" s="395" t="str">
        <f t="shared" si="75"/>
        <v>ConvF_Raffinaderier: Vätgasproduktion</v>
      </c>
      <c r="U609" s="346"/>
      <c r="X609" s="314" t="b">
        <f t="shared" si="76"/>
        <v>1</v>
      </c>
      <c r="Z609" s="315" t="str">
        <f t="shared" si="77"/>
        <v>ej tillämpligt</v>
      </c>
      <c r="AA609" s="379"/>
      <c r="AB609" s="379"/>
      <c r="AC609" s="96"/>
      <c r="AD609" s="96"/>
      <c r="AE609" s="379"/>
      <c r="AF609" s="326"/>
      <c r="AG609" s="315"/>
    </row>
    <row r="610" spans="1:37" ht="12.75" customHeight="1" x14ac:dyDescent="0.2">
      <c r="A610" s="314">
        <f t="shared" si="71"/>
        <v>11</v>
      </c>
      <c r="B610" s="390" t="str">
        <f t="shared" si="71"/>
        <v>Produktion av koks</v>
      </c>
      <c r="C610" s="364" t="str">
        <f t="shared" si="71"/>
        <v>Koks</v>
      </c>
      <c r="D610" s="364" t="str">
        <f t="shared" si="71"/>
        <v>Bränsle som insatsmaterial i processen</v>
      </c>
      <c r="E610" s="364"/>
      <c r="F610" s="391" t="str">
        <f t="shared" si="70"/>
        <v>Förbränning</v>
      </c>
      <c r="G610" s="362" t="str">
        <f t="shared" si="72"/>
        <v>ej tillämpligt</v>
      </c>
      <c r="H610" s="423"/>
      <c r="I610" s="423"/>
      <c r="J610" s="364"/>
      <c r="K610" s="364"/>
      <c r="L610" s="423"/>
      <c r="M610" s="424"/>
      <c r="N610" s="362" t="str">
        <f t="shared" si="73"/>
        <v>ej tillämpligt</v>
      </c>
      <c r="O610" s="394" t="str">
        <f t="shared" si="74"/>
        <v>Koks: Bränsle som insatsmaterial i processen</v>
      </c>
      <c r="P610" s="364"/>
      <c r="Q610" s="395" t="str">
        <f t="shared" si="75"/>
        <v>ConvF_Koks: Bränsle som insatsmaterial i processen</v>
      </c>
      <c r="U610" s="346"/>
      <c r="X610" s="314" t="b">
        <f t="shared" si="76"/>
        <v>1</v>
      </c>
      <c r="Z610" s="315" t="str">
        <f t="shared" si="77"/>
        <v>ej tillämpligt</v>
      </c>
      <c r="AA610" s="379"/>
      <c r="AB610" s="379"/>
      <c r="AC610" s="96"/>
      <c r="AD610" s="96"/>
      <c r="AE610" s="379"/>
      <c r="AF610" s="326"/>
      <c r="AG610" s="315"/>
    </row>
    <row r="611" spans="1:37" ht="12.75" customHeight="1" x14ac:dyDescent="0.2">
      <c r="A611" s="314">
        <f t="shared" si="71"/>
        <v>12</v>
      </c>
      <c r="B611" s="390" t="str">
        <f t="shared" si="71"/>
        <v>Produktion av koks</v>
      </c>
      <c r="C611" s="364" t="str">
        <f t="shared" si="71"/>
        <v>Koks</v>
      </c>
      <c r="D611" s="364" t="str">
        <f t="shared" si="71"/>
        <v>Karbonat som insatsmaterial (metod A)</v>
      </c>
      <c r="E611" s="364"/>
      <c r="F611" s="391" t="str">
        <f t="shared" si="70"/>
        <v>Processutsläpp</v>
      </c>
      <c r="G611" s="362">
        <v>1</v>
      </c>
      <c r="H611" s="423" t="str">
        <f>H$643</f>
        <v>Omvandlingsfaktor_=1</v>
      </c>
      <c r="I611" s="423" t="str">
        <f>I$643</f>
        <v>Lab och stökio</v>
      </c>
      <c r="J611" s="364"/>
      <c r="K611" s="364"/>
      <c r="L611" s="423"/>
      <c r="M611" s="424"/>
      <c r="N611" s="362">
        <v>1</v>
      </c>
      <c r="O611" s="394" t="str">
        <f t="shared" si="74"/>
        <v>Koks: Karbonat som insatsmaterial (metod A)</v>
      </c>
      <c r="P611" s="364"/>
      <c r="Q611" s="395" t="str">
        <f t="shared" si="75"/>
        <v>ConvF_Koks: Karbonat som insatsmaterial (metod A)</v>
      </c>
      <c r="U611" s="346"/>
      <c r="X611" s="314" t="b">
        <f t="shared" si="76"/>
        <v>0</v>
      </c>
      <c r="Z611" s="315">
        <v>1</v>
      </c>
      <c r="AA611" s="379"/>
      <c r="AB611" s="379"/>
      <c r="AC611" s="96"/>
      <c r="AD611" s="96"/>
      <c r="AE611" s="379"/>
      <c r="AF611" s="326"/>
      <c r="AG611" s="315"/>
      <c r="AJ611" s="314">
        <f>AJ$643</f>
        <v>1</v>
      </c>
      <c r="AK611" s="314">
        <v>2</v>
      </c>
    </row>
    <row r="612" spans="1:37" ht="12.75" customHeight="1" x14ac:dyDescent="0.2">
      <c r="A612" s="314">
        <f t="shared" si="71"/>
        <v>13</v>
      </c>
      <c r="B612" s="390" t="str">
        <f t="shared" si="71"/>
        <v>Produktion av koks</v>
      </c>
      <c r="C612" s="364" t="str">
        <f t="shared" si="71"/>
        <v>Koks</v>
      </c>
      <c r="D612" s="364" t="str">
        <f t="shared" si="71"/>
        <v>Oxid som producerat material (metod B)</v>
      </c>
      <c r="E612" s="364"/>
      <c r="F612" s="391" t="str">
        <f t="shared" si="70"/>
        <v>Processutsläpp</v>
      </c>
      <c r="G612" s="362">
        <v>1</v>
      </c>
      <c r="H612" s="423" t="str">
        <f>H$644</f>
        <v>Omvandlingsfaktor_=1</v>
      </c>
      <c r="I612" s="423" t="str">
        <f>I$644</f>
        <v>Lab och stökio</v>
      </c>
      <c r="J612" s="364"/>
      <c r="K612" s="364"/>
      <c r="L612" s="423"/>
      <c r="M612" s="424"/>
      <c r="N612" s="362">
        <v>1</v>
      </c>
      <c r="O612" s="394" t="str">
        <f t="shared" si="74"/>
        <v>Koks: Oxid som producerat material (metod B)</v>
      </c>
      <c r="P612" s="364"/>
      <c r="Q612" s="395" t="str">
        <f t="shared" si="75"/>
        <v>ConvF_Koks: Oxid som producerat material (metod B)</v>
      </c>
      <c r="U612" s="346"/>
      <c r="X612" s="314" t="b">
        <f t="shared" si="76"/>
        <v>0</v>
      </c>
      <c r="Z612" s="315">
        <v>1</v>
      </c>
      <c r="AA612" s="379"/>
      <c r="AB612" s="379"/>
      <c r="AC612" s="96"/>
      <c r="AD612" s="96"/>
      <c r="AE612" s="379"/>
      <c r="AF612" s="326"/>
      <c r="AG612" s="315"/>
      <c r="AJ612" s="314">
        <f>AJ$644</f>
        <v>1</v>
      </c>
      <c r="AK612" s="314">
        <v>2</v>
      </c>
    </row>
    <row r="613" spans="1:37" ht="12.75" customHeight="1" x14ac:dyDescent="0.2">
      <c r="A613" s="314">
        <f t="shared" si="71"/>
        <v>14</v>
      </c>
      <c r="B613" s="390" t="str">
        <f t="shared" si="71"/>
        <v>Produktion av koks</v>
      </c>
      <c r="C613" s="364" t="str">
        <f t="shared" si="71"/>
        <v>Koks</v>
      </c>
      <c r="D613" s="364" t="str">
        <f t="shared" si="71"/>
        <v>Massbalans</v>
      </c>
      <c r="E613" s="364"/>
      <c r="F613" s="391" t="str">
        <f t="shared" si="70"/>
        <v>Massbalans</v>
      </c>
      <c r="G613" s="362" t="str">
        <f>EUconst_NA</f>
        <v>ej tillämpligt</v>
      </c>
      <c r="H613" s="423"/>
      <c r="I613" s="423"/>
      <c r="J613" s="364"/>
      <c r="K613" s="364"/>
      <c r="L613" s="423"/>
      <c r="M613" s="424"/>
      <c r="N613" s="362" t="str">
        <f>IF(G613=EUconst_NA,EUconst_NA,IF(ISBLANK(J613),COUNTA(H613:M613),COUNTA(H613,J613,L613)))</f>
        <v>ej tillämpligt</v>
      </c>
      <c r="O613" s="394" t="str">
        <f t="shared" si="74"/>
        <v>Koks: Massbalans</v>
      </c>
      <c r="P613" s="364"/>
      <c r="Q613" s="395" t="str">
        <f t="shared" si="75"/>
        <v>ConvF_Koks: Massbalans</v>
      </c>
      <c r="U613" s="346"/>
      <c r="X613" s="314" t="b">
        <f t="shared" si="76"/>
        <v>1</v>
      </c>
      <c r="Z613" s="315" t="str">
        <f>EUconst_NA</f>
        <v>ej tillämpligt</v>
      </c>
      <c r="AA613" s="379"/>
      <c r="AB613" s="379"/>
      <c r="AC613" s="96"/>
      <c r="AD613" s="96"/>
      <c r="AE613" s="379"/>
      <c r="AF613" s="326"/>
      <c r="AG613" s="315"/>
    </row>
    <row r="614" spans="1:37" ht="12.75" customHeight="1" x14ac:dyDescent="0.2">
      <c r="A614" s="314">
        <f t="shared" si="71"/>
        <v>15</v>
      </c>
      <c r="B614" s="390" t="str">
        <f t="shared" si="71"/>
        <v>Rostning och sintring av metallhaltig malm</v>
      </c>
      <c r="C614" s="364" t="str">
        <f t="shared" si="71"/>
        <v>Metallhaltig malm</v>
      </c>
      <c r="D614" s="364" t="str">
        <f t="shared" si="71"/>
        <v>Karbonat som insatsmaterial</v>
      </c>
      <c r="E614" s="364"/>
      <c r="F614" s="391" t="str">
        <f t="shared" si="70"/>
        <v>Processutsläpp</v>
      </c>
      <c r="G614" s="362">
        <v>1</v>
      </c>
      <c r="H614" s="423" t="str">
        <f>H$643</f>
        <v>Omvandlingsfaktor_=1</v>
      </c>
      <c r="I614" s="423" t="str">
        <f>I$643</f>
        <v>Lab och stökio</v>
      </c>
      <c r="J614" s="364"/>
      <c r="K614" s="364"/>
      <c r="L614" s="423"/>
      <c r="M614" s="424"/>
      <c r="N614" s="362">
        <v>1</v>
      </c>
      <c r="O614" s="394" t="str">
        <f t="shared" si="74"/>
        <v>Metallhaltig malm: Karbonat som insatsmaterial</v>
      </c>
      <c r="P614" s="364"/>
      <c r="Q614" s="395" t="str">
        <f t="shared" si="75"/>
        <v>ConvF_Metallhaltig malm: Karbonat som insatsmaterial</v>
      </c>
      <c r="U614" s="346"/>
      <c r="X614" s="314" t="b">
        <f t="shared" si="76"/>
        <v>0</v>
      </c>
      <c r="Z614" s="315">
        <v>1</v>
      </c>
      <c r="AA614" s="379"/>
      <c r="AB614" s="379"/>
      <c r="AC614" s="96"/>
      <c r="AD614" s="96"/>
      <c r="AE614" s="379"/>
      <c r="AF614" s="326"/>
      <c r="AG614" s="315"/>
      <c r="AJ614" s="314">
        <f>AJ$643</f>
        <v>1</v>
      </c>
      <c r="AK614" s="314">
        <v>2</v>
      </c>
    </row>
    <row r="615" spans="1:37" ht="12.75" customHeight="1" x14ac:dyDescent="0.2">
      <c r="A615" s="314">
        <f t="shared" si="71"/>
        <v>16</v>
      </c>
      <c r="B615" s="390" t="str">
        <f t="shared" si="71"/>
        <v>Rostning och sintring av metallhaltig malm</v>
      </c>
      <c r="C615" s="364" t="str">
        <f t="shared" si="71"/>
        <v>Metallhaltig malm</v>
      </c>
      <c r="D615" s="364" t="str">
        <f t="shared" si="71"/>
        <v>Massbalans</v>
      </c>
      <c r="E615" s="364"/>
      <c r="F615" s="391" t="str">
        <f t="shared" si="70"/>
        <v>Massbalans</v>
      </c>
      <c r="G615" s="362" t="str">
        <f>EUconst_NA</f>
        <v>ej tillämpligt</v>
      </c>
      <c r="H615" s="423"/>
      <c r="I615" s="423"/>
      <c r="J615" s="364"/>
      <c r="K615" s="364"/>
      <c r="L615" s="423"/>
      <c r="M615" s="424"/>
      <c r="N615" s="362" t="str">
        <f>IF(G615=EUconst_NA,EUconst_NA,IF(ISBLANK(J615),COUNTA(H615:M615),COUNTA(H615,J615,L615)))</f>
        <v>ej tillämpligt</v>
      </c>
      <c r="O615" s="394" t="str">
        <f t="shared" si="74"/>
        <v>Metallhaltig malm: Massbalans</v>
      </c>
      <c r="P615" s="364"/>
      <c r="Q615" s="395" t="str">
        <f t="shared" si="75"/>
        <v>ConvF_Metallhaltig malm: Massbalans</v>
      </c>
      <c r="U615" s="346"/>
      <c r="X615" s="314" t="b">
        <f t="shared" si="76"/>
        <v>1</v>
      </c>
      <c r="Z615" s="315" t="str">
        <f>EUconst_NA</f>
        <v>ej tillämpligt</v>
      </c>
      <c r="AA615" s="379"/>
      <c r="AB615" s="379"/>
      <c r="AC615" s="96"/>
      <c r="AD615" s="96"/>
      <c r="AE615" s="379"/>
      <c r="AF615" s="326"/>
      <c r="AG615" s="315"/>
    </row>
    <row r="616" spans="1:37" ht="12.75" customHeight="1" x14ac:dyDescent="0.2">
      <c r="A616" s="314">
        <f t="shared" si="71"/>
        <v>17</v>
      </c>
      <c r="B616" s="390" t="str">
        <f t="shared" si="71"/>
        <v>Produktion av järn och stål</v>
      </c>
      <c r="C616" s="364" t="str">
        <f t="shared" si="71"/>
        <v>Järn och stål</v>
      </c>
      <c r="D616" s="364" t="str">
        <f t="shared" si="71"/>
        <v>Bränsle som insatsmaterial i processen</v>
      </c>
      <c r="E616" s="364"/>
      <c r="F616" s="391" t="str">
        <f t="shared" si="70"/>
        <v>Förbränning</v>
      </c>
      <c r="G616" s="362" t="str">
        <f>EUconst_NA</f>
        <v>ej tillämpligt</v>
      </c>
      <c r="H616" s="423"/>
      <c r="I616" s="423"/>
      <c r="J616" s="364"/>
      <c r="K616" s="364"/>
      <c r="L616" s="423"/>
      <c r="M616" s="424"/>
      <c r="N616" s="362" t="str">
        <f>IF(G616=EUconst_NA,EUconst_NA,IF(ISBLANK(J616),COUNTA(H616:M616),COUNTA(H616,J616,L616)))</f>
        <v>ej tillämpligt</v>
      </c>
      <c r="O616" s="394" t="str">
        <f t="shared" si="74"/>
        <v>Järn och stål: Bränsle som insatsmaterial i processen</v>
      </c>
      <c r="P616" s="364"/>
      <c r="Q616" s="395" t="str">
        <f t="shared" si="75"/>
        <v>ConvF_Järn och stål: Bränsle som insatsmaterial i processen</v>
      </c>
      <c r="U616" s="346"/>
      <c r="X616" s="314" t="b">
        <f t="shared" si="76"/>
        <v>1</v>
      </c>
      <c r="Z616" s="315" t="str">
        <f>EUconst_NA</f>
        <v>ej tillämpligt</v>
      </c>
      <c r="AA616" s="379"/>
      <c r="AB616" s="379"/>
      <c r="AC616" s="96"/>
      <c r="AD616" s="96"/>
      <c r="AE616" s="379"/>
      <c r="AF616" s="326"/>
      <c r="AG616" s="315"/>
    </row>
    <row r="617" spans="1:37" ht="12.75" customHeight="1" x14ac:dyDescent="0.2">
      <c r="A617" s="314">
        <f t="shared" si="71"/>
        <v>18</v>
      </c>
      <c r="B617" s="390" t="str">
        <f t="shared" si="71"/>
        <v>Produktion av järn och stål</v>
      </c>
      <c r="C617" s="364" t="str">
        <f t="shared" si="71"/>
        <v>Järn och stål</v>
      </c>
      <c r="D617" s="364" t="str">
        <f t="shared" si="71"/>
        <v>Karbonat som insatsmaterial</v>
      </c>
      <c r="E617" s="364"/>
      <c r="F617" s="391" t="str">
        <f t="shared" si="70"/>
        <v>Processutsläpp</v>
      </c>
      <c r="G617" s="362">
        <v>1</v>
      </c>
      <c r="H617" s="423" t="str">
        <f>H$643</f>
        <v>Omvandlingsfaktor_=1</v>
      </c>
      <c r="I617" s="423" t="str">
        <f>I$643</f>
        <v>Lab och stökio</v>
      </c>
      <c r="J617" s="364"/>
      <c r="K617" s="364"/>
      <c r="L617" s="423"/>
      <c r="M617" s="424"/>
      <c r="N617" s="362">
        <v>1</v>
      </c>
      <c r="O617" s="394" t="str">
        <f t="shared" si="74"/>
        <v>Järn och stål: Karbonat som insatsmaterial</v>
      </c>
      <c r="P617" s="364"/>
      <c r="Q617" s="395" t="str">
        <f t="shared" si="75"/>
        <v>ConvF_Järn och stål: Karbonat som insatsmaterial</v>
      </c>
      <c r="U617" s="346"/>
      <c r="X617" s="314" t="b">
        <f t="shared" si="76"/>
        <v>0</v>
      </c>
      <c r="Z617" s="315">
        <v>1</v>
      </c>
      <c r="AA617" s="379"/>
      <c r="AB617" s="379"/>
      <c r="AC617" s="96"/>
      <c r="AD617" s="96"/>
      <c r="AE617" s="379"/>
      <c r="AF617" s="326"/>
      <c r="AG617" s="315"/>
      <c r="AJ617" s="314">
        <f>AJ$643</f>
        <v>1</v>
      </c>
      <c r="AK617" s="314">
        <v>2</v>
      </c>
    </row>
    <row r="618" spans="1:37" ht="12.75" customHeight="1" x14ac:dyDescent="0.2">
      <c r="A618" s="314">
        <f t="shared" si="71"/>
        <v>19</v>
      </c>
      <c r="B618" s="390" t="str">
        <f t="shared" si="71"/>
        <v>Produktion av järn och stål</v>
      </c>
      <c r="C618" s="364" t="str">
        <f t="shared" si="71"/>
        <v>Järn och stål</v>
      </c>
      <c r="D618" s="364" t="str">
        <f t="shared" si="71"/>
        <v>Massbalans</v>
      </c>
      <c r="E618" s="364"/>
      <c r="F618" s="391" t="str">
        <f t="shared" si="70"/>
        <v>Massbalans</v>
      </c>
      <c r="G618" s="362" t="str">
        <f>EUconst_NA</f>
        <v>ej tillämpligt</v>
      </c>
      <c r="H618" s="423"/>
      <c r="I618" s="423"/>
      <c r="J618" s="364"/>
      <c r="K618" s="364"/>
      <c r="L618" s="423"/>
      <c r="M618" s="424"/>
      <c r="N618" s="362" t="str">
        <f>IF(G618=EUconst_NA,EUconst_NA,IF(ISBLANK(J618),COUNTA(H618:M618),COUNTA(H618,J618,L618)))</f>
        <v>ej tillämpligt</v>
      </c>
      <c r="O618" s="394" t="str">
        <f t="shared" si="74"/>
        <v>Järn och stål: Massbalans</v>
      </c>
      <c r="P618" s="364"/>
      <c r="Q618" s="395" t="str">
        <f t="shared" si="75"/>
        <v>ConvF_Järn och stål: Massbalans</v>
      </c>
      <c r="U618" s="346"/>
      <c r="X618" s="314" t="b">
        <f t="shared" si="76"/>
        <v>1</v>
      </c>
      <c r="Z618" s="315" t="str">
        <f>EUconst_NA</f>
        <v>ej tillämpligt</v>
      </c>
      <c r="AA618" s="379"/>
      <c r="AB618" s="379"/>
      <c r="AC618" s="96"/>
      <c r="AD618" s="96"/>
      <c r="AE618" s="379"/>
      <c r="AF618" s="326"/>
      <c r="AG618" s="315"/>
    </row>
    <row r="619" spans="1:37" ht="12.75" customHeight="1" x14ac:dyDescent="0.2">
      <c r="A619" s="314">
        <f t="shared" si="71"/>
        <v>20</v>
      </c>
      <c r="B619" s="390" t="str">
        <f t="shared" si="71"/>
        <v>Produktion av cementklinker</v>
      </c>
      <c r="C619" s="364" t="str">
        <f t="shared" si="71"/>
        <v>Cementklinker</v>
      </c>
      <c r="D619" s="364" t="str">
        <f t="shared" si="71"/>
        <v>Baserat på tillförsel till ugnen (metod A)</v>
      </c>
      <c r="E619" s="364"/>
      <c r="F619" s="391" t="str">
        <f t="shared" si="70"/>
        <v>Processutsläpp</v>
      </c>
      <c r="G619" s="362">
        <v>1</v>
      </c>
      <c r="H619" s="423" t="str">
        <f>H$643</f>
        <v>Omvandlingsfaktor_=1</v>
      </c>
      <c r="I619" s="423" t="str">
        <f>I$643</f>
        <v>Lab och stökio</v>
      </c>
      <c r="J619" s="364"/>
      <c r="K619" s="364"/>
      <c r="L619" s="423"/>
      <c r="M619" s="424"/>
      <c r="N619" s="362">
        <v>1</v>
      </c>
      <c r="O619" s="394" t="str">
        <f t="shared" si="74"/>
        <v>Cementklinker: Baserat på tillförsel till ugnen (metod A)</v>
      </c>
      <c r="P619" s="364"/>
      <c r="Q619" s="395" t="str">
        <f t="shared" si="75"/>
        <v>ConvF_Cementklinker: Baserat på tillförsel till ugnen (metod A)</v>
      </c>
      <c r="U619" s="346"/>
      <c r="X619" s="314" t="b">
        <f t="shared" si="76"/>
        <v>0</v>
      </c>
      <c r="Z619" s="315">
        <v>1</v>
      </c>
      <c r="AA619" s="379"/>
      <c r="AB619" s="379"/>
      <c r="AC619" s="96"/>
      <c r="AD619" s="96"/>
      <c r="AE619" s="379"/>
      <c r="AF619" s="326"/>
      <c r="AG619" s="315"/>
      <c r="AJ619" s="314">
        <f>AJ$643</f>
        <v>1</v>
      </c>
      <c r="AK619" s="314">
        <v>2</v>
      </c>
    </row>
    <row r="620" spans="1:37" ht="12.75" customHeight="1" x14ac:dyDescent="0.2">
      <c r="A620" s="314">
        <f t="shared" ref="A620:D639" si="78">A572</f>
        <v>21</v>
      </c>
      <c r="B620" s="390" t="str">
        <f t="shared" si="78"/>
        <v>Produktion av cementklinker</v>
      </c>
      <c r="C620" s="364" t="str">
        <f t="shared" si="78"/>
        <v>Cementklinker</v>
      </c>
      <c r="D620" s="364" t="str">
        <f t="shared" si="78"/>
        <v>Klinkerproduktion (metod B)</v>
      </c>
      <c r="E620" s="364"/>
      <c r="F620" s="391" t="str">
        <f t="shared" si="70"/>
        <v>Processutsläpp</v>
      </c>
      <c r="G620" s="362">
        <v>1</v>
      </c>
      <c r="H620" s="423" t="str">
        <f>H$644</f>
        <v>Omvandlingsfaktor_=1</v>
      </c>
      <c r="I620" s="423" t="str">
        <f>I$644</f>
        <v>Lab och stökio</v>
      </c>
      <c r="J620" s="364"/>
      <c r="K620" s="364"/>
      <c r="L620" s="423"/>
      <c r="M620" s="424"/>
      <c r="N620" s="362">
        <v>1</v>
      </c>
      <c r="O620" s="394" t="str">
        <f t="shared" si="74"/>
        <v>Cementklinker: Klinkerproduktion (metod B)</v>
      </c>
      <c r="P620" s="364"/>
      <c r="Q620" s="395" t="str">
        <f t="shared" si="75"/>
        <v>ConvF_Cementklinker: Klinkerproduktion (metod B)</v>
      </c>
      <c r="U620" s="346"/>
      <c r="X620" s="314" t="b">
        <f t="shared" si="76"/>
        <v>0</v>
      </c>
      <c r="Z620" s="315">
        <v>1</v>
      </c>
      <c r="AA620" s="379"/>
      <c r="AB620" s="379"/>
      <c r="AC620" s="96"/>
      <c r="AD620" s="96"/>
      <c r="AE620" s="379"/>
      <c r="AF620" s="326"/>
      <c r="AG620" s="315"/>
      <c r="AJ620" s="314">
        <f>AJ$644</f>
        <v>1</v>
      </c>
      <c r="AK620" s="314">
        <v>2</v>
      </c>
    </row>
    <row r="621" spans="1:37" ht="12.75" customHeight="1" x14ac:dyDescent="0.2">
      <c r="A621" s="314">
        <f t="shared" si="78"/>
        <v>22</v>
      </c>
      <c r="B621" s="390" t="str">
        <f t="shared" si="78"/>
        <v>Produktion av cementklinker</v>
      </c>
      <c r="C621" s="364" t="str">
        <f t="shared" si="78"/>
        <v>Cementklinker</v>
      </c>
      <c r="D621" s="364" t="str">
        <f t="shared" si="78"/>
        <v>Cementugnsstoft</v>
      </c>
      <c r="E621" s="364"/>
      <c r="F621" s="391" t="str">
        <f t="shared" si="70"/>
        <v>Processutsläpp</v>
      </c>
      <c r="G621" s="362" t="str">
        <f>EUconst_NA</f>
        <v>ej tillämpligt</v>
      </c>
      <c r="H621" s="423"/>
      <c r="I621" s="423"/>
      <c r="J621" s="364"/>
      <c r="K621" s="364"/>
      <c r="L621" s="423"/>
      <c r="M621" s="424"/>
      <c r="N621" s="362" t="str">
        <f>IF(G621=EUconst_NA,EUconst_NA,IF(ISBLANK(J621),COUNTA(H621:M621),COUNTA(H621,J621,L621)))</f>
        <v>ej tillämpligt</v>
      </c>
      <c r="O621" s="394" t="str">
        <f t="shared" si="74"/>
        <v>Cementklinker: Cementugnsstoft</v>
      </c>
      <c r="P621" s="364"/>
      <c r="Q621" s="395" t="str">
        <f t="shared" si="75"/>
        <v>ConvF_Cementklinker: Cementugnsstoft</v>
      </c>
      <c r="U621" s="346"/>
      <c r="X621" s="314" t="b">
        <f t="shared" si="76"/>
        <v>1</v>
      </c>
      <c r="Z621" s="315" t="str">
        <f>EUconst_NA</f>
        <v>ej tillämpligt</v>
      </c>
      <c r="AA621" s="379"/>
      <c r="AB621" s="379"/>
      <c r="AC621" s="96"/>
      <c r="AD621" s="96"/>
      <c r="AE621" s="379"/>
      <c r="AF621" s="326"/>
      <c r="AG621" s="315"/>
    </row>
    <row r="622" spans="1:37" ht="12.75" customHeight="1" x14ac:dyDescent="0.2">
      <c r="A622" s="314">
        <f t="shared" si="78"/>
        <v>23</v>
      </c>
      <c r="B622" s="390" t="str">
        <f t="shared" si="78"/>
        <v>Produktion av cementklinker</v>
      </c>
      <c r="C622" s="364" t="str">
        <f t="shared" si="78"/>
        <v>Cementklinker</v>
      </c>
      <c r="D622" s="364" t="str">
        <f t="shared" si="78"/>
        <v>Icke-karbonat kol</v>
      </c>
      <c r="E622" s="364"/>
      <c r="F622" s="391" t="str">
        <f t="shared" si="70"/>
        <v>Processutsläpp</v>
      </c>
      <c r="G622" s="362">
        <v>1</v>
      </c>
      <c r="H622" s="423" t="str">
        <f>$H$644</f>
        <v>Omvandlingsfaktor_=1</v>
      </c>
      <c r="I622" s="423" t="str">
        <f>Translations!$B$399</f>
        <v>Bästa praxis</v>
      </c>
      <c r="J622" s="364"/>
      <c r="K622" s="364"/>
      <c r="L622" s="423"/>
      <c r="M622" s="424"/>
      <c r="N622" s="362">
        <v>1</v>
      </c>
      <c r="O622" s="394" t="str">
        <f t="shared" si="74"/>
        <v>Cementklinker: Icke-karbonat kol</v>
      </c>
      <c r="P622" s="364"/>
      <c r="Q622" s="395" t="str">
        <f t="shared" si="75"/>
        <v>ConvF_Cementklinker: Icke-karbonat kol</v>
      </c>
      <c r="U622" s="346"/>
      <c r="X622" s="314" t="b">
        <f t="shared" si="76"/>
        <v>0</v>
      </c>
      <c r="Z622" s="315">
        <v>1</v>
      </c>
      <c r="AA622" s="379"/>
      <c r="AB622" s="379"/>
      <c r="AC622" s="96"/>
      <c r="AD622" s="96"/>
      <c r="AE622" s="379"/>
      <c r="AF622" s="326"/>
      <c r="AG622" s="315"/>
      <c r="AJ622" s="314">
        <f>$AJ$644</f>
        <v>1</v>
      </c>
      <c r="AK622" s="314" t="str">
        <f>Translations!$B$399</f>
        <v>Bästa praxis</v>
      </c>
    </row>
    <row r="623" spans="1:37" ht="12.75" customHeight="1" x14ac:dyDescent="0.2">
      <c r="A623" s="314">
        <f t="shared" si="78"/>
        <v>24</v>
      </c>
      <c r="B623" s="390" t="str">
        <f t="shared" si="78"/>
        <v>Produktion av kalk och bränning av dolomit och magnesit</v>
      </c>
      <c r="C623" s="364" t="str">
        <f t="shared" si="78"/>
        <v>Kalk / dolomit / magnesit</v>
      </c>
      <c r="D623" s="364" t="str">
        <f t="shared" si="78"/>
        <v>Karbonater (metod A)</v>
      </c>
      <c r="E623" s="364"/>
      <c r="F623" s="391" t="str">
        <f t="shared" si="70"/>
        <v>Processutsläpp</v>
      </c>
      <c r="G623" s="362">
        <v>1</v>
      </c>
      <c r="H623" s="423" t="str">
        <f>H$643</f>
        <v>Omvandlingsfaktor_=1</v>
      </c>
      <c r="I623" s="423" t="str">
        <f>I$643</f>
        <v>Lab och stökio</v>
      </c>
      <c r="J623" s="364"/>
      <c r="K623" s="364"/>
      <c r="L623" s="423"/>
      <c r="M623" s="424"/>
      <c r="N623" s="362">
        <v>1</v>
      </c>
      <c r="O623" s="394" t="str">
        <f t="shared" si="74"/>
        <v>Kalk / dolomit / magnesit: Karbonater (metod A)</v>
      </c>
      <c r="P623" s="364"/>
      <c r="Q623" s="395" t="str">
        <f t="shared" si="75"/>
        <v>ConvF_Kalk / dolomit / magnesit: Karbonater (metod A)</v>
      </c>
      <c r="U623" s="346"/>
      <c r="X623" s="314" t="b">
        <f t="shared" si="76"/>
        <v>0</v>
      </c>
      <c r="Z623" s="315">
        <v>1</v>
      </c>
      <c r="AA623" s="379"/>
      <c r="AB623" s="379"/>
      <c r="AC623" s="96"/>
      <c r="AD623" s="96"/>
      <c r="AE623" s="379"/>
      <c r="AF623" s="326"/>
      <c r="AG623" s="315"/>
      <c r="AJ623" s="314">
        <f>AJ$643</f>
        <v>1</v>
      </c>
      <c r="AK623" s="314">
        <v>2</v>
      </c>
    </row>
    <row r="624" spans="1:37" ht="12.75" customHeight="1" x14ac:dyDescent="0.2">
      <c r="A624" s="314">
        <f t="shared" si="78"/>
        <v>25</v>
      </c>
      <c r="B624" s="390" t="str">
        <f t="shared" si="78"/>
        <v>Produktion av kalk och bränning av dolomit och magnesit</v>
      </c>
      <c r="C624" s="364" t="str">
        <f t="shared" si="78"/>
        <v>Kalk / dolomit / magnesit</v>
      </c>
      <c r="D624" s="364" t="str">
        <f t="shared" si="78"/>
        <v>Alkalisk jordartsmetall (metod B)</v>
      </c>
      <c r="E624" s="364"/>
      <c r="F624" s="391" t="str">
        <f t="shared" si="70"/>
        <v>Processutsläpp</v>
      </c>
      <c r="G624" s="362">
        <v>1</v>
      </c>
      <c r="H624" s="423" t="str">
        <f>H$644</f>
        <v>Omvandlingsfaktor_=1</v>
      </c>
      <c r="I624" s="423" t="str">
        <f>I$644</f>
        <v>Lab och stökio</v>
      </c>
      <c r="J624" s="364"/>
      <c r="K624" s="364"/>
      <c r="L624" s="423"/>
      <c r="M624" s="424"/>
      <c r="N624" s="362">
        <v>1</v>
      </c>
      <c r="O624" s="394" t="str">
        <f t="shared" si="74"/>
        <v>Kalk / dolomit / magnesit: Alkalisk jordartsmetall (metod B)</v>
      </c>
      <c r="P624" s="364"/>
      <c r="Q624" s="395" t="str">
        <f t="shared" si="75"/>
        <v>ConvF_Kalk / dolomit / magnesit: Alkalisk jordartsmetall (metod B)</v>
      </c>
      <c r="U624" s="346"/>
      <c r="X624" s="314" t="b">
        <f t="shared" si="76"/>
        <v>0</v>
      </c>
      <c r="Z624" s="315">
        <v>1</v>
      </c>
      <c r="AA624" s="379"/>
      <c r="AB624" s="379"/>
      <c r="AC624" s="96"/>
      <c r="AD624" s="96"/>
      <c r="AE624" s="379"/>
      <c r="AF624" s="326"/>
      <c r="AG624" s="315"/>
      <c r="AJ624" s="314">
        <f>AJ$644</f>
        <v>1</v>
      </c>
      <c r="AK624" s="314">
        <v>2</v>
      </c>
    </row>
    <row r="625" spans="1:37" ht="12.75" customHeight="1" x14ac:dyDescent="0.2">
      <c r="A625" s="314">
        <f t="shared" si="78"/>
        <v>26</v>
      </c>
      <c r="B625" s="390" t="str">
        <f t="shared" si="78"/>
        <v>Produktion av kalk och bränning av dolomit och magnesit</v>
      </c>
      <c r="C625" s="364" t="str">
        <f t="shared" si="78"/>
        <v>Kalk / dolomit / magnesit</v>
      </c>
      <c r="D625" s="364" t="str">
        <f t="shared" si="78"/>
        <v>Ugnsstoft (metod B)</v>
      </c>
      <c r="E625" s="364"/>
      <c r="F625" s="391" t="str">
        <f t="shared" si="70"/>
        <v>Processutsläpp</v>
      </c>
      <c r="G625" s="362">
        <v>1</v>
      </c>
      <c r="H625" s="423" t="str">
        <f>H$644</f>
        <v>Omvandlingsfaktor_=1</v>
      </c>
      <c r="I625" s="423" t="str">
        <f>I$644</f>
        <v>Lab och stökio</v>
      </c>
      <c r="J625" s="364"/>
      <c r="K625" s="364"/>
      <c r="L625" s="423"/>
      <c r="M625" s="424"/>
      <c r="N625" s="362">
        <v>1</v>
      </c>
      <c r="O625" s="394" t="str">
        <f t="shared" si="74"/>
        <v>Kalk / dolomit / magnesit: Ugnsstoft (metod B)</v>
      </c>
      <c r="P625" s="364"/>
      <c r="Q625" s="395" t="str">
        <f t="shared" si="75"/>
        <v>ConvF_Kalk / dolomit / magnesit: Ugnsstoft (metod B)</v>
      </c>
      <c r="U625" s="346"/>
      <c r="X625" s="314" t="b">
        <f t="shared" si="76"/>
        <v>0</v>
      </c>
      <c r="Z625" s="315" t="str">
        <f>EUconst_NA</f>
        <v>ej tillämpligt</v>
      </c>
      <c r="AA625" s="379"/>
      <c r="AB625" s="379"/>
      <c r="AC625" s="96"/>
      <c r="AD625" s="96"/>
      <c r="AE625" s="379"/>
      <c r="AF625" s="326"/>
      <c r="AG625" s="315"/>
    </row>
    <row r="626" spans="1:37" ht="12.75" customHeight="1" x14ac:dyDescent="0.2">
      <c r="A626" s="314">
        <f t="shared" si="78"/>
        <v>27</v>
      </c>
      <c r="B626" s="390" t="str">
        <f t="shared" si="78"/>
        <v>Tillverkning av glas och mineralull</v>
      </c>
      <c r="C626" s="364" t="str">
        <f t="shared" si="78"/>
        <v>Glas och mineralull</v>
      </c>
      <c r="D626" s="364" t="str">
        <f t="shared" si="78"/>
        <v>Karbonater (insatsmaterial)</v>
      </c>
      <c r="E626" s="364"/>
      <c r="F626" s="391" t="str">
        <f t="shared" si="70"/>
        <v>Processutsläpp</v>
      </c>
      <c r="G626" s="362">
        <v>1</v>
      </c>
      <c r="H626" s="423" t="str">
        <f>H$643</f>
        <v>Omvandlingsfaktor_=1</v>
      </c>
      <c r="I626" s="423"/>
      <c r="J626" s="364"/>
      <c r="K626" s="364"/>
      <c r="L626" s="423"/>
      <c r="M626" s="424"/>
      <c r="N626" s="362">
        <v>1</v>
      </c>
      <c r="O626" s="394" t="str">
        <f t="shared" si="74"/>
        <v>Glas och mineralull: Karbonater (insatsmaterial)</v>
      </c>
      <c r="P626" s="364"/>
      <c r="Q626" s="395" t="str">
        <f t="shared" si="75"/>
        <v>ConvF_Glas och mineralull: Karbonater (insatsmaterial)</v>
      </c>
      <c r="U626" s="346"/>
      <c r="X626" s="314" t="b">
        <f t="shared" si="76"/>
        <v>0</v>
      </c>
      <c r="Z626" s="315" t="str">
        <f>EUconst_NA</f>
        <v>ej tillämpligt</v>
      </c>
      <c r="AA626" s="379"/>
      <c r="AB626" s="379"/>
      <c r="AC626" s="96"/>
      <c r="AD626" s="96"/>
      <c r="AE626" s="379"/>
      <c r="AF626" s="326"/>
      <c r="AG626" s="315"/>
      <c r="AJ626" s="314">
        <f>AJ$643</f>
        <v>1</v>
      </c>
    </row>
    <row r="627" spans="1:37" ht="12.75" customHeight="1" x14ac:dyDescent="0.2">
      <c r="A627" s="314">
        <f t="shared" si="78"/>
        <v>28</v>
      </c>
      <c r="B627" s="390" t="str">
        <f t="shared" si="78"/>
        <v>Tillverkning av keramiska produkter</v>
      </c>
      <c r="C627" s="364" t="str">
        <f t="shared" si="78"/>
        <v>Keramik</v>
      </c>
      <c r="D627" s="364" t="str">
        <f t="shared" si="78"/>
        <v>Kol som insatsmaterial (metod A)</v>
      </c>
      <c r="E627" s="364"/>
      <c r="F627" s="391" t="str">
        <f t="shared" si="70"/>
        <v>Processutsläpp</v>
      </c>
      <c r="G627" s="362">
        <v>1</v>
      </c>
      <c r="H627" s="423" t="str">
        <f>H$643</f>
        <v>Omvandlingsfaktor_=1</v>
      </c>
      <c r="I627" s="423" t="str">
        <f>I$643</f>
        <v>Lab och stökio</v>
      </c>
      <c r="J627" s="364"/>
      <c r="K627" s="364"/>
      <c r="L627" s="423"/>
      <c r="M627" s="424"/>
      <c r="N627" s="362">
        <v>1</v>
      </c>
      <c r="O627" s="394" t="str">
        <f t="shared" si="74"/>
        <v>Keramik: Kol som insatsmaterial (metod A)</v>
      </c>
      <c r="P627" s="364"/>
      <c r="Q627" s="395" t="str">
        <f t="shared" si="75"/>
        <v>ConvF_Keramik: Kol som insatsmaterial (metod A)</v>
      </c>
      <c r="X627" s="314" t="b">
        <f t="shared" si="76"/>
        <v>0</v>
      </c>
      <c r="Z627" s="315">
        <v>1</v>
      </c>
      <c r="AA627" s="379"/>
      <c r="AB627" s="379"/>
      <c r="AC627" s="96"/>
      <c r="AD627" s="96"/>
      <c r="AE627" s="379"/>
      <c r="AF627" s="326"/>
      <c r="AG627" s="315"/>
      <c r="AJ627" s="314">
        <f>AJ$643</f>
        <v>1</v>
      </c>
      <c r="AK627" s="314">
        <v>2</v>
      </c>
    </row>
    <row r="628" spans="1:37" ht="12.75" customHeight="1" x14ac:dyDescent="0.2">
      <c r="A628" s="314">
        <f t="shared" si="78"/>
        <v>29</v>
      </c>
      <c r="B628" s="390" t="str">
        <f t="shared" si="78"/>
        <v>Tillverkning av keramiska produkter</v>
      </c>
      <c r="C628" s="364" t="str">
        <f t="shared" si="78"/>
        <v>Keramik</v>
      </c>
      <c r="D628" s="364" t="str">
        <f t="shared" si="78"/>
        <v>Alkalioxider (metod B)</v>
      </c>
      <c r="E628" s="364"/>
      <c r="F628" s="391" t="str">
        <f t="shared" si="70"/>
        <v>Processutsläpp</v>
      </c>
      <c r="G628" s="362">
        <v>1</v>
      </c>
      <c r="H628" s="423" t="str">
        <f>H$644</f>
        <v>Omvandlingsfaktor_=1</v>
      </c>
      <c r="I628" s="423" t="str">
        <f>I$644</f>
        <v>Lab och stökio</v>
      </c>
      <c r="J628" s="364"/>
      <c r="K628" s="364"/>
      <c r="L628" s="423"/>
      <c r="M628" s="424"/>
      <c r="N628" s="362">
        <v>1</v>
      </c>
      <c r="O628" s="394" t="str">
        <f t="shared" si="74"/>
        <v>Keramik: Alkalioxider (metod B)</v>
      </c>
      <c r="P628" s="364"/>
      <c r="Q628" s="395" t="str">
        <f t="shared" si="75"/>
        <v>ConvF_Keramik: Alkalioxider (metod B)</v>
      </c>
      <c r="X628" s="314" t="b">
        <f t="shared" si="76"/>
        <v>0</v>
      </c>
      <c r="Z628" s="315">
        <v>1</v>
      </c>
      <c r="AA628" s="379"/>
      <c r="AB628" s="379"/>
      <c r="AC628" s="96"/>
      <c r="AD628" s="96"/>
      <c r="AE628" s="379"/>
      <c r="AF628" s="326"/>
      <c r="AG628" s="315"/>
      <c r="AJ628" s="314">
        <f>AJ$644</f>
        <v>1</v>
      </c>
      <c r="AK628" s="314">
        <v>2</v>
      </c>
    </row>
    <row r="629" spans="1:37" ht="12.75" customHeight="1" x14ac:dyDescent="0.2">
      <c r="A629" s="314">
        <f t="shared" si="78"/>
        <v>30</v>
      </c>
      <c r="B629" s="390" t="str">
        <f t="shared" si="78"/>
        <v>Tillverkning av keramiska produkter</v>
      </c>
      <c r="C629" s="364" t="str">
        <f t="shared" si="78"/>
        <v>Keramik</v>
      </c>
      <c r="D629" s="364" t="str">
        <f t="shared" si="78"/>
        <v>Tvättning</v>
      </c>
      <c r="E629" s="364"/>
      <c r="F629" s="391" t="str">
        <f t="shared" si="70"/>
        <v>Processutsläpp</v>
      </c>
      <c r="G629" s="362" t="str">
        <f>EUconst_NA</f>
        <v>ej tillämpligt</v>
      </c>
      <c r="H629" s="423"/>
      <c r="I629" s="423"/>
      <c r="J629" s="364"/>
      <c r="K629" s="364"/>
      <c r="L629" s="423"/>
      <c r="M629" s="424"/>
      <c r="N629" s="362" t="str">
        <f>IF(G629=EUconst_NA,EUconst_NA,IF(ISBLANK(J629),COUNTA(H629:M629),COUNTA(H629,J629,L629)))</f>
        <v>ej tillämpligt</v>
      </c>
      <c r="O629" s="394" t="str">
        <f t="shared" si="74"/>
        <v>Keramik: Tvättning</v>
      </c>
      <c r="P629" s="364"/>
      <c r="Q629" s="395" t="str">
        <f t="shared" si="75"/>
        <v>ConvF_Keramik: Tvättning</v>
      </c>
      <c r="X629" s="314" t="b">
        <f t="shared" si="76"/>
        <v>1</v>
      </c>
      <c r="Z629" s="315" t="str">
        <f t="shared" ref="Z629:Z635" si="79">EUconst_NA</f>
        <v>ej tillämpligt</v>
      </c>
      <c r="AA629" s="379"/>
      <c r="AB629" s="379"/>
      <c r="AC629" s="96"/>
      <c r="AD629" s="96"/>
      <c r="AE629" s="379"/>
      <c r="AF629" s="326"/>
      <c r="AG629" s="315"/>
    </row>
    <row r="630" spans="1:37" ht="12.75" customHeight="1" x14ac:dyDescent="0.2">
      <c r="A630" s="314">
        <f t="shared" si="78"/>
        <v>31</v>
      </c>
      <c r="B630" s="390" t="str">
        <f t="shared" si="78"/>
        <v>Produktion av pappersmassa och papper</v>
      </c>
      <c r="C630" s="364" t="str">
        <f t="shared" si="78"/>
        <v>Pappersmassa och papper</v>
      </c>
      <c r="D630" s="364" t="str">
        <f t="shared" si="78"/>
        <v>Insatskemikalier</v>
      </c>
      <c r="E630" s="364"/>
      <c r="F630" s="391" t="str">
        <f t="shared" si="70"/>
        <v>Processutsläpp</v>
      </c>
      <c r="G630" s="362">
        <v>1</v>
      </c>
      <c r="H630" s="423" t="str">
        <f>H643</f>
        <v>Omvandlingsfaktor_=1</v>
      </c>
      <c r="I630" s="423"/>
      <c r="J630" s="364"/>
      <c r="K630" s="364"/>
      <c r="L630" s="423"/>
      <c r="M630" s="424"/>
      <c r="N630" s="362">
        <v>1</v>
      </c>
      <c r="O630" s="394" t="str">
        <f t="shared" si="74"/>
        <v>Pappersmassa och papper: Insatskemikalier</v>
      </c>
      <c r="P630" s="364"/>
      <c r="Q630" s="395" t="str">
        <f t="shared" si="75"/>
        <v>ConvF_Pappersmassa och papper: Insatskemikalier</v>
      </c>
      <c r="X630" s="314" t="b">
        <f t="shared" si="76"/>
        <v>0</v>
      </c>
      <c r="Z630" s="315" t="str">
        <f t="shared" si="79"/>
        <v>ej tillämpligt</v>
      </c>
      <c r="AA630" s="379"/>
      <c r="AB630" s="379"/>
      <c r="AC630" s="96"/>
      <c r="AD630" s="96"/>
      <c r="AE630" s="379"/>
      <c r="AF630" s="326"/>
      <c r="AG630" s="315"/>
      <c r="AJ630" s="314">
        <f>AJ643</f>
        <v>1</v>
      </c>
    </row>
    <row r="631" spans="1:37" ht="12.75" customHeight="1" x14ac:dyDescent="0.2">
      <c r="A631" s="314">
        <f t="shared" si="78"/>
        <v>32</v>
      </c>
      <c r="B631" s="390" t="str">
        <f t="shared" si="78"/>
        <v>Produktion av kimrök</v>
      </c>
      <c r="C631" s="364" t="str">
        <f t="shared" si="78"/>
        <v>Kimrök</v>
      </c>
      <c r="D631" s="364" t="str">
        <f t="shared" si="78"/>
        <v>Massbalansmetod</v>
      </c>
      <c r="E631" s="364"/>
      <c r="F631" s="391" t="str">
        <f t="shared" si="70"/>
        <v>Massbalans</v>
      </c>
      <c r="G631" s="362" t="str">
        <f>EUconst_NA</f>
        <v>ej tillämpligt</v>
      </c>
      <c r="H631" s="423"/>
      <c r="I631" s="423"/>
      <c r="J631" s="364"/>
      <c r="K631" s="364"/>
      <c r="L631" s="423"/>
      <c r="M631" s="424"/>
      <c r="N631" s="362" t="str">
        <f>IF(G631=EUconst_NA,EUconst_NA,IF(ISBLANK(J631),COUNTA(H631:M631),COUNTA(H631,J631,L631)))</f>
        <v>ej tillämpligt</v>
      </c>
      <c r="O631" s="394" t="str">
        <f t="shared" si="74"/>
        <v>Kimrök: Massbalansmetod</v>
      </c>
      <c r="P631" s="364"/>
      <c r="Q631" s="395" t="str">
        <f t="shared" si="75"/>
        <v>ConvF_Kimrök: Massbalansmetod</v>
      </c>
      <c r="X631" s="314" t="b">
        <f t="shared" si="76"/>
        <v>1</v>
      </c>
      <c r="Z631" s="315" t="str">
        <f t="shared" si="79"/>
        <v>ej tillämpligt</v>
      </c>
      <c r="AA631" s="379"/>
      <c r="AB631" s="379"/>
      <c r="AC631" s="96"/>
      <c r="AD631" s="96"/>
      <c r="AE631" s="379"/>
      <c r="AF631" s="326"/>
      <c r="AG631" s="315"/>
    </row>
    <row r="632" spans="1:37" ht="12.75" customHeight="1" x14ac:dyDescent="0.2">
      <c r="A632" s="314">
        <f t="shared" si="78"/>
        <v>33</v>
      </c>
      <c r="B632" s="390" t="str">
        <f t="shared" si="78"/>
        <v>Produktion av ammoniak</v>
      </c>
      <c r="C632" s="364" t="str">
        <f t="shared" si="78"/>
        <v>Ammoniak</v>
      </c>
      <c r="D632" s="364" t="str">
        <f t="shared" si="78"/>
        <v>Bränsle som insatsmaterial i processen</v>
      </c>
      <c r="E632" s="364"/>
      <c r="F632" s="391" t="str">
        <f t="shared" si="70"/>
        <v>Förbränning</v>
      </c>
      <c r="G632" s="362" t="str">
        <f>EUconst_NA</f>
        <v>ej tillämpligt</v>
      </c>
      <c r="H632" s="423"/>
      <c r="I632" s="423"/>
      <c r="J632" s="364"/>
      <c r="K632" s="364"/>
      <c r="L632" s="423"/>
      <c r="M632" s="424"/>
      <c r="N632" s="362" t="str">
        <f>IF(G632=EUconst_NA,EUconst_NA,IF(ISBLANK(J632),COUNTA(H632:M632),COUNTA(H632,J632,L632)))</f>
        <v>ej tillämpligt</v>
      </c>
      <c r="O632" s="394" t="str">
        <f t="shared" si="74"/>
        <v>Ammoniak: Bränsle som insatsmaterial i processen</v>
      </c>
      <c r="P632" s="364"/>
      <c r="Q632" s="395" t="str">
        <f t="shared" si="75"/>
        <v>ConvF_Ammoniak: Bränsle som insatsmaterial i processen</v>
      </c>
      <c r="X632" s="314" t="b">
        <f t="shared" si="76"/>
        <v>1</v>
      </c>
      <c r="Z632" s="315" t="str">
        <f t="shared" si="79"/>
        <v>ej tillämpligt</v>
      </c>
      <c r="AA632" s="379"/>
      <c r="AB632" s="379"/>
      <c r="AC632" s="96"/>
      <c r="AD632" s="96"/>
      <c r="AE632" s="379"/>
      <c r="AF632" s="326"/>
      <c r="AG632" s="315"/>
    </row>
    <row r="633" spans="1:37" ht="12.75" customHeight="1" x14ac:dyDescent="0.2">
      <c r="A633" s="314">
        <f t="shared" si="78"/>
        <v>34</v>
      </c>
      <c r="B633" s="390" t="str">
        <f t="shared" si="78"/>
        <v>Produktion av vätgas och syntetisk gas</v>
      </c>
      <c r="C633" s="364" t="str">
        <f t="shared" si="78"/>
        <v>Vätgas och syntetisk gas</v>
      </c>
      <c r="D633" s="364" t="str">
        <f t="shared" si="78"/>
        <v>Bränsle som insatsmaterial i processen</v>
      </c>
      <c r="E633" s="364"/>
      <c r="F633" s="391" t="str">
        <f t="shared" si="70"/>
        <v>Förbränning</v>
      </c>
      <c r="G633" s="362" t="str">
        <f>EUconst_NA</f>
        <v>ej tillämpligt</v>
      </c>
      <c r="H633" s="423"/>
      <c r="I633" s="423"/>
      <c r="J633" s="364"/>
      <c r="K633" s="364"/>
      <c r="L633" s="423"/>
      <c r="M633" s="424"/>
      <c r="N633" s="362" t="str">
        <f>IF(G633=EUconst_NA,EUconst_NA,IF(ISBLANK(J633),COUNTA(H633:M633),COUNTA(H633,J633,L633)))</f>
        <v>ej tillämpligt</v>
      </c>
      <c r="O633" s="394" t="str">
        <f t="shared" si="74"/>
        <v>Vätgas och syntetisk gas: Bränsle som insatsmaterial i processen</v>
      </c>
      <c r="P633" s="364"/>
      <c r="Q633" s="395" t="str">
        <f t="shared" si="75"/>
        <v>ConvF_Vätgas och syntetisk gas: Bränsle som insatsmaterial i processen</v>
      </c>
      <c r="X633" s="314" t="b">
        <f t="shared" si="76"/>
        <v>1</v>
      </c>
      <c r="Z633" s="315" t="str">
        <f t="shared" si="79"/>
        <v>ej tillämpligt</v>
      </c>
      <c r="AA633" s="379"/>
      <c r="AB633" s="379"/>
      <c r="AC633" s="96"/>
      <c r="AD633" s="96"/>
      <c r="AE633" s="379"/>
      <c r="AF633" s="326"/>
      <c r="AG633" s="315"/>
    </row>
    <row r="634" spans="1:37" ht="12.75" customHeight="1" x14ac:dyDescent="0.2">
      <c r="A634" s="314">
        <f t="shared" si="78"/>
        <v>35</v>
      </c>
      <c r="B634" s="390" t="str">
        <f t="shared" si="78"/>
        <v>Produktion av vätgas och syntetisk gas</v>
      </c>
      <c r="C634" s="364" t="str">
        <f t="shared" si="78"/>
        <v>Vätgas och syntetisk gas</v>
      </c>
      <c r="D634" s="364" t="str">
        <f t="shared" si="78"/>
        <v>Massbalansmetod</v>
      </c>
      <c r="E634" s="364"/>
      <c r="F634" s="391" t="str">
        <f t="shared" si="70"/>
        <v>Massbalans</v>
      </c>
      <c r="G634" s="362" t="str">
        <f>EUconst_NA</f>
        <v>ej tillämpligt</v>
      </c>
      <c r="H634" s="423"/>
      <c r="I634" s="423"/>
      <c r="J634" s="364"/>
      <c r="K634" s="364"/>
      <c r="L634" s="423"/>
      <c r="M634" s="424"/>
      <c r="N634" s="362" t="str">
        <f>IF(G634=EUconst_NA,EUconst_NA,IF(ISBLANK(J634),COUNTA(H634:M634),COUNTA(H634,J634,L634)))</f>
        <v>ej tillämpligt</v>
      </c>
      <c r="O634" s="394" t="str">
        <f t="shared" si="74"/>
        <v>Vätgas och syntetisk gas: Massbalansmetod</v>
      </c>
      <c r="P634" s="364"/>
      <c r="Q634" s="395" t="str">
        <f t="shared" si="75"/>
        <v>ConvF_Vätgas och syntetisk gas: Massbalansmetod</v>
      </c>
      <c r="X634" s="314" t="b">
        <f t="shared" si="76"/>
        <v>1</v>
      </c>
      <c r="Z634" s="315" t="str">
        <f t="shared" si="79"/>
        <v>ej tillämpligt</v>
      </c>
      <c r="AA634" s="379"/>
      <c r="AB634" s="379"/>
      <c r="AC634" s="96"/>
      <c r="AD634" s="96"/>
      <c r="AE634" s="379"/>
      <c r="AF634" s="326"/>
      <c r="AG634" s="315"/>
    </row>
    <row r="635" spans="1:37" ht="12.75" customHeight="1" x14ac:dyDescent="0.2">
      <c r="A635" s="314">
        <f t="shared" si="78"/>
        <v>36</v>
      </c>
      <c r="B635" s="390" t="str">
        <f t="shared" si="78"/>
        <v>Produktion av organiska baskemikalier</v>
      </c>
      <c r="C635" s="364" t="str">
        <f t="shared" si="78"/>
        <v>Organiska baskemikalier</v>
      </c>
      <c r="D635" s="364" t="str">
        <f t="shared" si="78"/>
        <v>Massbalansmetod</v>
      </c>
      <c r="E635" s="364"/>
      <c r="F635" s="391" t="str">
        <f t="shared" si="70"/>
        <v>Massbalans</v>
      </c>
      <c r="G635" s="362" t="str">
        <f>EUconst_NA</f>
        <v>ej tillämpligt</v>
      </c>
      <c r="H635" s="423"/>
      <c r="I635" s="423"/>
      <c r="J635" s="364"/>
      <c r="K635" s="364"/>
      <c r="L635" s="423"/>
      <c r="M635" s="424"/>
      <c r="N635" s="362" t="str">
        <f>IF(G635=EUconst_NA,EUconst_NA,IF(ISBLANK(J635),COUNTA(H635:M635),COUNTA(H635,J635,L635)))</f>
        <v>ej tillämpligt</v>
      </c>
      <c r="O635" s="394" t="str">
        <f t="shared" si="74"/>
        <v>Organiska baskemikalier: Massbalansmetod</v>
      </c>
      <c r="P635" s="364"/>
      <c r="Q635" s="395" t="str">
        <f t="shared" si="75"/>
        <v>ConvF_Organiska baskemikalier: Massbalansmetod</v>
      </c>
      <c r="X635" s="314" t="b">
        <f t="shared" si="76"/>
        <v>1</v>
      </c>
      <c r="Z635" s="315" t="str">
        <f t="shared" si="79"/>
        <v>ej tillämpligt</v>
      </c>
      <c r="AA635" s="379"/>
      <c r="AB635" s="379"/>
      <c r="AC635" s="96"/>
      <c r="AD635" s="96"/>
      <c r="AE635" s="379"/>
      <c r="AF635" s="326"/>
      <c r="AG635" s="315"/>
    </row>
    <row r="636" spans="1:37" ht="12.75" customHeight="1" x14ac:dyDescent="0.2">
      <c r="A636" s="314">
        <f t="shared" si="78"/>
        <v>37</v>
      </c>
      <c r="B636" s="390" t="str">
        <f t="shared" si="78"/>
        <v>Produktion eller bearbetning av järnmetaller och icke-järnmetaller, inklusive sekundärt aluminium</v>
      </c>
      <c r="C636" s="364" t="str">
        <f t="shared" si="78"/>
        <v>(Icke) järnmetaller, sek. aluminium</v>
      </c>
      <c r="D636" s="364" t="str">
        <f t="shared" si="78"/>
        <v>Processutsläpp</v>
      </c>
      <c r="E636" s="364"/>
      <c r="F636" s="391" t="str">
        <f t="shared" si="70"/>
        <v>Processutsläpp</v>
      </c>
      <c r="G636" s="362">
        <v>1</v>
      </c>
      <c r="H636" s="423" t="str">
        <f>H$643</f>
        <v>Omvandlingsfaktor_=1</v>
      </c>
      <c r="I636" s="423" t="str">
        <f>I$643</f>
        <v>Lab och stökio</v>
      </c>
      <c r="J636" s="364"/>
      <c r="K636" s="364"/>
      <c r="L636" s="423"/>
      <c r="M636" s="424"/>
      <c r="N636" s="362">
        <v>1</v>
      </c>
      <c r="O636" s="394" t="str">
        <f t="shared" si="74"/>
        <v>(Icke) järnmetaller, sek. aluminium: Processutsläpp</v>
      </c>
      <c r="P636" s="364"/>
      <c r="Q636" s="395" t="str">
        <f t="shared" si="75"/>
        <v>ConvF_(Icke) järnmetaller, sek. aluminium: Processutsläpp</v>
      </c>
      <c r="X636" s="314" t="b">
        <f t="shared" si="76"/>
        <v>0</v>
      </c>
      <c r="Z636" s="315">
        <v>1</v>
      </c>
      <c r="AA636" s="379"/>
      <c r="AB636" s="379"/>
      <c r="AC636" s="96"/>
      <c r="AD636" s="96"/>
      <c r="AE636" s="379"/>
      <c r="AF636" s="326"/>
      <c r="AG636" s="315"/>
      <c r="AJ636" s="314">
        <f>AJ$643</f>
        <v>1</v>
      </c>
      <c r="AK636" s="314">
        <v>2</v>
      </c>
    </row>
    <row r="637" spans="1:37" ht="12.75" customHeight="1" x14ac:dyDescent="0.2">
      <c r="A637" s="314">
        <f t="shared" si="78"/>
        <v>38</v>
      </c>
      <c r="B637" s="390" t="str">
        <f t="shared" si="78"/>
        <v>Produktion eller bearbetning av järnmetaller och icke-järnmetaller, inklusive sekundärt aluminium</v>
      </c>
      <c r="C637" s="364" t="str">
        <f t="shared" si="78"/>
        <v>(Icke) järnmetaller, sek. aluminium</v>
      </c>
      <c r="D637" s="364" t="str">
        <f t="shared" si="78"/>
        <v>Massbalansmetod</v>
      </c>
      <c r="E637" s="364"/>
      <c r="F637" s="391" t="str">
        <f t="shared" si="70"/>
        <v>Massbalans</v>
      </c>
      <c r="G637" s="362" t="str">
        <f>EUconst_NA</f>
        <v>ej tillämpligt</v>
      </c>
      <c r="H637" s="423"/>
      <c r="I637" s="423"/>
      <c r="J637" s="364"/>
      <c r="K637" s="364"/>
      <c r="L637" s="423"/>
      <c r="M637" s="424"/>
      <c r="N637" s="362" t="str">
        <f>IF(G637=EUconst_NA,EUconst_NA,IF(ISBLANK(J637),COUNTA(H637:M637),COUNTA(H637,J637,L637)))</f>
        <v>ej tillämpligt</v>
      </c>
      <c r="O637" s="394" t="str">
        <f t="shared" si="74"/>
        <v>(Icke) järnmetaller, sek. aluminium: Massbalansmetod</v>
      </c>
      <c r="P637" s="364"/>
      <c r="Q637" s="395" t="str">
        <f t="shared" si="75"/>
        <v>ConvF_(Icke) järnmetaller, sek. aluminium: Massbalansmetod</v>
      </c>
      <c r="X637" s="314" t="b">
        <f t="shared" si="76"/>
        <v>1</v>
      </c>
      <c r="Z637" s="315" t="str">
        <f>EUconst_NA</f>
        <v>ej tillämpligt</v>
      </c>
      <c r="AA637" s="379"/>
      <c r="AB637" s="379"/>
      <c r="AC637" s="96"/>
      <c r="AD637" s="96"/>
      <c r="AE637" s="379"/>
      <c r="AF637" s="326"/>
      <c r="AG637" s="315"/>
    </row>
    <row r="638" spans="1:37" ht="12.75" customHeight="1" x14ac:dyDescent="0.2">
      <c r="A638" s="314">
        <f t="shared" si="78"/>
        <v>39</v>
      </c>
      <c r="B638" s="390" t="str">
        <f t="shared" si="78"/>
        <v>Produktion av natriumkarbonat och natriumbikarbonat</v>
      </c>
      <c r="C638" s="364" t="str">
        <f t="shared" si="78"/>
        <v>Natriumkarbonat / natriumbikarbonat</v>
      </c>
      <c r="D638" s="364" t="str">
        <f t="shared" si="78"/>
        <v>Massbalansmetod</v>
      </c>
      <c r="E638" s="364"/>
      <c r="F638" s="391" t="str">
        <f t="shared" si="70"/>
        <v>Massbalans</v>
      </c>
      <c r="G638" s="362" t="str">
        <f>EUconst_NA</f>
        <v>ej tillämpligt</v>
      </c>
      <c r="H638" s="423"/>
      <c r="I638" s="423"/>
      <c r="J638" s="364"/>
      <c r="K638" s="364"/>
      <c r="L638" s="423"/>
      <c r="M638" s="424"/>
      <c r="N638" s="362" t="str">
        <f>IF(G638=EUconst_NA,EUconst_NA,IF(ISBLANK(J638),COUNTA(H638:M638),COUNTA(H638,J638,L638)))</f>
        <v>ej tillämpligt</v>
      </c>
      <c r="O638" s="394" t="str">
        <f t="shared" si="74"/>
        <v>Natriumkarbonat / natriumbikarbonat: Massbalansmetod</v>
      </c>
      <c r="P638" s="364"/>
      <c r="Q638" s="395" t="str">
        <f t="shared" si="75"/>
        <v>ConvF_Natriumkarbonat / natriumbikarbonat: Massbalansmetod</v>
      </c>
      <c r="X638" s="314" t="b">
        <f t="shared" si="76"/>
        <v>1</v>
      </c>
      <c r="Z638" s="315" t="str">
        <f>EUconst_NA</f>
        <v>ej tillämpligt</v>
      </c>
      <c r="AA638" s="379"/>
      <c r="AB638" s="379"/>
      <c r="AC638" s="96"/>
      <c r="AD638" s="96"/>
      <c r="AE638" s="379"/>
      <c r="AF638" s="326"/>
      <c r="AG638" s="315"/>
    </row>
    <row r="639" spans="1:37" ht="12.75" customHeight="1" x14ac:dyDescent="0.2">
      <c r="A639" s="314">
        <f t="shared" si="78"/>
        <v>40</v>
      </c>
      <c r="B639" s="390" t="str">
        <f t="shared" si="78"/>
        <v>Produktion av primärt aluminium</v>
      </c>
      <c r="C639" s="364" t="str">
        <f t="shared" si="78"/>
        <v>Primärt aluminium</v>
      </c>
      <c r="D639" s="364" t="str">
        <f t="shared" si="78"/>
        <v>Massbalansmetod</v>
      </c>
      <c r="E639" s="364"/>
      <c r="F639" s="391" t="str">
        <f t="shared" si="70"/>
        <v>Massbalans</v>
      </c>
      <c r="G639" s="362" t="str">
        <f>EUconst_NA</f>
        <v>ej tillämpligt</v>
      </c>
      <c r="H639" s="423"/>
      <c r="I639" s="423"/>
      <c r="J639" s="364"/>
      <c r="K639" s="364"/>
      <c r="L639" s="423"/>
      <c r="M639" s="424"/>
      <c r="N639" s="362" t="str">
        <f>IF(G639=EUconst_NA,EUconst_NA,IF(ISBLANK(J639),COUNTA(H639:M639),COUNTA(H639,J639,L639)))</f>
        <v>ej tillämpligt</v>
      </c>
      <c r="O639" s="394" t="str">
        <f t="shared" si="74"/>
        <v>Primärt aluminium: Massbalansmetod</v>
      </c>
      <c r="P639" s="364"/>
      <c r="Q639" s="395" t="str">
        <f t="shared" si="75"/>
        <v>ConvF_Primärt aluminium: Massbalansmetod</v>
      </c>
      <c r="X639" s="314" t="b">
        <f t="shared" si="76"/>
        <v>1</v>
      </c>
      <c r="Z639" s="315" t="str">
        <f>EUconst_NA</f>
        <v>ej tillämpligt</v>
      </c>
      <c r="AA639" s="379"/>
      <c r="AB639" s="379"/>
      <c r="AC639" s="96"/>
      <c r="AD639" s="96"/>
      <c r="AE639" s="379"/>
      <c r="AF639" s="326"/>
      <c r="AG639" s="315"/>
    </row>
    <row r="640" spans="1:37" ht="12.75" customHeight="1" x14ac:dyDescent="0.2">
      <c r="A640" s="314">
        <f t="shared" ref="A640:D641" si="80">A592</f>
        <v>41</v>
      </c>
      <c r="B640" s="390" t="str">
        <f t="shared" si="80"/>
        <v>Produktion av primärt aluminium</v>
      </c>
      <c r="C640" s="364" t="str">
        <f t="shared" si="80"/>
        <v>Primärt aluminium</v>
      </c>
      <c r="D640" s="364" t="str">
        <f t="shared" si="80"/>
        <v>PFC-utsläpp (regressionsmetoden)</v>
      </c>
      <c r="E640" s="364"/>
      <c r="F640" s="391" t="str">
        <f t="shared" si="70"/>
        <v>PFC-utsläpp</v>
      </c>
      <c r="G640" s="362" t="str">
        <f>EUconst_NA</f>
        <v>ej tillämpligt</v>
      </c>
      <c r="H640" s="423"/>
      <c r="I640" s="423"/>
      <c r="J640" s="364"/>
      <c r="K640" s="364"/>
      <c r="L640" s="423"/>
      <c r="M640" s="424"/>
      <c r="N640" s="362" t="str">
        <f>IF(G640=EUconst_NA,EUconst_NA,IF(ISBLANK(J640),COUNTA(H640:M640),COUNTA(H640,J640,L640)))</f>
        <v>ej tillämpligt</v>
      </c>
      <c r="O640" s="394" t="str">
        <f t="shared" si="74"/>
        <v>Primärt aluminium: PFC-utsläpp (regressionsmetoden)</v>
      </c>
      <c r="P640" s="364"/>
      <c r="Q640" s="395" t="str">
        <f t="shared" si="75"/>
        <v>ConvF_Primärt aluminium: PFC-utsläpp (regressionsmetoden)</v>
      </c>
      <c r="X640" s="314" t="b">
        <f t="shared" si="76"/>
        <v>1</v>
      </c>
      <c r="Z640" s="315" t="str">
        <f>EUconst_NA</f>
        <v>ej tillämpligt</v>
      </c>
      <c r="AA640" s="379"/>
      <c r="AB640" s="379"/>
      <c r="AC640" s="96"/>
      <c r="AD640" s="96"/>
      <c r="AE640" s="379"/>
      <c r="AF640" s="326"/>
      <c r="AG640" s="315"/>
    </row>
    <row r="641" spans="1:37" ht="12.75" customHeight="1" thickBot="1" x14ac:dyDescent="0.25">
      <c r="A641" s="314">
        <f t="shared" si="80"/>
        <v>42</v>
      </c>
      <c r="B641" s="399" t="str">
        <f t="shared" si="80"/>
        <v>Produktion av primärt aluminium</v>
      </c>
      <c r="C641" s="400" t="str">
        <f t="shared" si="80"/>
        <v>Primärt aluminium</v>
      </c>
      <c r="D641" s="400" t="str">
        <f t="shared" si="80"/>
        <v>PFC-utsläpp (överspänningsmetoden)</v>
      </c>
      <c r="E641" s="400"/>
      <c r="F641" s="401" t="str">
        <f t="shared" si="70"/>
        <v>PFC-utsläpp</v>
      </c>
      <c r="G641" s="402" t="str">
        <f>EUconst_NA</f>
        <v>ej tillämpligt</v>
      </c>
      <c r="H641" s="425"/>
      <c r="I641" s="425"/>
      <c r="J641" s="400"/>
      <c r="K641" s="400"/>
      <c r="L641" s="425"/>
      <c r="M641" s="426"/>
      <c r="N641" s="402" t="str">
        <f>IF(G641=EUconst_NA,EUconst_NA,IF(ISBLANK(J641),COUNTA(H641:M641),COUNTA(H641,J641,L641)))</f>
        <v>ej tillämpligt</v>
      </c>
      <c r="O641" s="406" t="str">
        <f t="shared" si="74"/>
        <v>Primärt aluminium: PFC-utsläpp (överspänningsmetoden)</v>
      </c>
      <c r="P641" s="400"/>
      <c r="Q641" s="407" t="str">
        <f t="shared" si="75"/>
        <v>ConvF_Primärt aluminium: PFC-utsläpp (överspänningsmetoden)</v>
      </c>
      <c r="X641" s="314" t="b">
        <f t="shared" si="76"/>
        <v>1</v>
      </c>
      <c r="Z641" s="315" t="str">
        <f>EUconst_NA</f>
        <v>ej tillämpligt</v>
      </c>
      <c r="AA641" s="379"/>
      <c r="AB641" s="379"/>
      <c r="AC641" s="96"/>
      <c r="AD641" s="96"/>
      <c r="AE641" s="379"/>
      <c r="AF641" s="326"/>
      <c r="AG641" s="315"/>
    </row>
    <row r="642" spans="1:37" ht="12.75" customHeight="1" x14ac:dyDescent="0.2">
      <c r="B642" s="96"/>
      <c r="C642" s="96"/>
      <c r="D642" s="96"/>
      <c r="E642" s="96"/>
      <c r="F642" s="415"/>
      <c r="G642" s="96"/>
      <c r="H642" s="379"/>
      <c r="I642" s="379"/>
      <c r="J642" s="96"/>
      <c r="K642" s="96"/>
      <c r="L642" s="379"/>
      <c r="M642" s="326"/>
      <c r="N642" s="315"/>
      <c r="O642" s="96"/>
      <c r="P642" s="96"/>
      <c r="Q642" s="96"/>
      <c r="Z642" s="96"/>
      <c r="AA642" s="379"/>
      <c r="AB642" s="379"/>
      <c r="AC642" s="96"/>
      <c r="AD642" s="96"/>
      <c r="AE642" s="379"/>
      <c r="AF642" s="326"/>
      <c r="AG642" s="315"/>
    </row>
    <row r="643" spans="1:37" ht="12.75" customHeight="1" x14ac:dyDescent="0.2">
      <c r="B643" s="96" t="s">
        <v>275</v>
      </c>
      <c r="C643" s="96"/>
      <c r="D643" s="96"/>
      <c r="E643" s="96"/>
      <c r="F643" s="96"/>
      <c r="G643" s="96"/>
      <c r="H643" s="379" t="str">
        <f>Translations!$B$410</f>
        <v>Omvandlingsfaktor_=1</v>
      </c>
      <c r="I643" s="378" t="str">
        <f>Translations!$B$405</f>
        <v>Lab och stökio</v>
      </c>
      <c r="J643" s="96"/>
      <c r="K643" s="96"/>
      <c r="L643" s="379"/>
      <c r="M643" s="326"/>
      <c r="N643" s="315"/>
      <c r="O643" s="96"/>
      <c r="P643" s="96"/>
      <c r="Q643" s="96"/>
      <c r="Z643" s="96"/>
      <c r="AA643" s="378"/>
      <c r="AB643" s="378"/>
      <c r="AC643" s="96"/>
      <c r="AD643" s="96"/>
      <c r="AE643" s="379"/>
      <c r="AF643" s="326"/>
      <c r="AG643" s="315"/>
      <c r="AJ643" s="314">
        <v>1</v>
      </c>
      <c r="AK643" s="314">
        <v>2</v>
      </c>
    </row>
    <row r="644" spans="1:37" ht="12.75" customHeight="1" x14ac:dyDescent="0.2">
      <c r="B644" s="96" t="s">
        <v>276</v>
      </c>
      <c r="C644" s="96"/>
      <c r="D644" s="96"/>
      <c r="E644" s="96"/>
      <c r="F644" s="96"/>
      <c r="G644" s="96"/>
      <c r="H644" s="379" t="str">
        <f>H643</f>
        <v>Omvandlingsfaktor_=1</v>
      </c>
      <c r="I644" s="379" t="str">
        <f>I643</f>
        <v>Lab och stökio</v>
      </c>
      <c r="J644" s="96"/>
      <c r="K644" s="96"/>
      <c r="L644" s="379"/>
      <c r="M644" s="326"/>
      <c r="N644" s="315"/>
      <c r="O644" s="96"/>
      <c r="P644" s="96"/>
      <c r="Q644" s="96"/>
      <c r="Z644" s="96"/>
      <c r="AA644" s="379"/>
      <c r="AB644" s="378"/>
      <c r="AC644" s="96"/>
      <c r="AD644" s="96"/>
      <c r="AE644" s="379"/>
      <c r="AF644" s="326"/>
      <c r="AG644" s="315"/>
      <c r="AJ644" s="314">
        <f>AJ643</f>
        <v>1</v>
      </c>
      <c r="AK644" s="314">
        <v>2</v>
      </c>
    </row>
    <row r="645" spans="1:37" ht="12.75" customHeight="1" x14ac:dyDescent="0.2">
      <c r="B645" s="96" t="str">
        <f>Translations!$B$387</f>
        <v>Massbalans</v>
      </c>
      <c r="C645" s="96"/>
      <c r="D645" s="96"/>
      <c r="E645" s="96"/>
      <c r="F645" s="96"/>
      <c r="G645" s="96"/>
      <c r="H645" s="379"/>
      <c r="I645" s="379"/>
      <c r="J645" s="96"/>
      <c r="K645" s="96"/>
      <c r="L645" s="379"/>
      <c r="M645" s="326"/>
      <c r="N645" s="315"/>
      <c r="O645" s="96"/>
      <c r="P645" s="96"/>
      <c r="Q645" s="96"/>
      <c r="Z645" s="96"/>
      <c r="AA645" s="379"/>
      <c r="AB645" s="379"/>
      <c r="AC645" s="96"/>
      <c r="AD645" s="96"/>
      <c r="AE645" s="379"/>
      <c r="AF645" s="326"/>
      <c r="AG645" s="315"/>
    </row>
    <row r="646" spans="1:37" ht="12.75" customHeight="1" x14ac:dyDescent="0.2">
      <c r="B646" s="96"/>
      <c r="C646" s="96"/>
      <c r="D646" s="96"/>
      <c r="E646" s="96"/>
      <c r="F646" s="96"/>
      <c r="G646" s="96"/>
      <c r="H646" s="96"/>
      <c r="I646" s="96"/>
      <c r="J646" s="96"/>
      <c r="K646" s="96"/>
      <c r="L646" s="96"/>
      <c r="M646" s="96"/>
      <c r="N646" s="96"/>
      <c r="O646" s="96"/>
      <c r="P646" s="96"/>
      <c r="Q646" s="96"/>
      <c r="Z646" s="96"/>
      <c r="AA646" s="96"/>
      <c r="AB646" s="96"/>
      <c r="AC646" s="96"/>
      <c r="AD646" s="96"/>
      <c r="AE646" s="96"/>
      <c r="AF646" s="96"/>
      <c r="AG646" s="96"/>
    </row>
    <row r="647" spans="1:37" s="320" customFormat="1" ht="13.5" customHeight="1" thickBot="1" x14ac:dyDescent="0.25">
      <c r="B647" s="380" t="str">
        <f>Translations!$B$411</f>
        <v>Mätning</v>
      </c>
      <c r="C647" s="356"/>
      <c r="D647" s="356"/>
      <c r="E647" s="356"/>
      <c r="F647" s="380"/>
      <c r="G647" s="359" t="str">
        <f>Translations!$B$289</f>
        <v>Lägsta</v>
      </c>
      <c r="H647" s="359">
        <v>1</v>
      </c>
      <c r="I647" s="359">
        <v>2</v>
      </c>
      <c r="J647" s="359" t="s">
        <v>272</v>
      </c>
      <c r="K647" s="359" t="str">
        <f>Translations!$B$257</f>
        <v>2b</v>
      </c>
      <c r="L647" s="359">
        <v>3</v>
      </c>
      <c r="M647" s="427">
        <v>4</v>
      </c>
      <c r="N647" s="359" t="str">
        <f>Translations!$B$290</f>
        <v>Högsta</v>
      </c>
    </row>
    <row r="648" spans="1:37" ht="12.75" customHeight="1" x14ac:dyDescent="0.2">
      <c r="B648" s="382" t="str">
        <f>B99</f>
        <v>CO2</v>
      </c>
      <c r="C648" s="383"/>
      <c r="D648" s="383"/>
      <c r="E648" s="383"/>
      <c r="F648" s="383"/>
      <c r="G648" s="383">
        <v>2</v>
      </c>
      <c r="H648" s="428" t="str">
        <f>Translations!$B$412</f>
        <v>+ 10,0 %</v>
      </c>
      <c r="I648" s="428" t="str">
        <f>Translations!$B$295</f>
        <v>+ 7,5 %</v>
      </c>
      <c r="J648" s="383"/>
      <c r="K648" s="383"/>
      <c r="L648" s="428" t="str">
        <f>Translations!$B$296</f>
        <v>+ 5,0 %</v>
      </c>
      <c r="M648" s="428" t="str">
        <f>Translations!$B$297</f>
        <v>+ 2,5 %</v>
      </c>
      <c r="N648" s="429">
        <f>IF(G648=EUconst_NA,EUconst_NA,IF(ISBLANK(J648),COUNTA(H648:M648),COUNTA(H648,J648,L648)))</f>
        <v>4</v>
      </c>
      <c r="Z648" s="96"/>
      <c r="AA648" s="96"/>
      <c r="AB648" s="96"/>
      <c r="AC648" s="96"/>
      <c r="AD648" s="96"/>
      <c r="AE648" s="96"/>
      <c r="AF648" s="96"/>
      <c r="AG648" s="96"/>
    </row>
    <row r="649" spans="1:37" ht="12.75" customHeight="1" x14ac:dyDescent="0.2">
      <c r="B649" s="390" t="str">
        <f>C99</f>
        <v>N2O</v>
      </c>
      <c r="C649" s="364"/>
      <c r="D649" s="364"/>
      <c r="E649" s="364"/>
      <c r="F649" s="364"/>
      <c r="G649" s="364">
        <v>2</v>
      </c>
      <c r="H649" s="363" t="str">
        <f>Translations!$B$412</f>
        <v>+ 10,0 %</v>
      </c>
      <c r="I649" s="363" t="str">
        <f>Translations!$B$295</f>
        <v>+ 7,5 %</v>
      </c>
      <c r="J649" s="364"/>
      <c r="K649" s="364"/>
      <c r="L649" s="363" t="str">
        <f>Translations!$B$296</f>
        <v>+ 5,0 %</v>
      </c>
      <c r="M649" s="372" t="str">
        <f>EUconst_NA</f>
        <v>ej tillämpligt</v>
      </c>
      <c r="N649" s="430">
        <v>3</v>
      </c>
      <c r="Z649" s="96"/>
      <c r="AA649" s="96"/>
      <c r="AB649" s="96"/>
      <c r="AC649" s="96"/>
      <c r="AD649" s="96"/>
      <c r="AE649" s="96"/>
      <c r="AF649" s="96"/>
      <c r="AG649" s="96"/>
    </row>
    <row r="650" spans="1:37" ht="12.75" customHeight="1" thickBot="1" x14ac:dyDescent="0.25">
      <c r="B650" s="399" t="str">
        <f>D99</f>
        <v>CO2-överföring</v>
      </c>
      <c r="C650" s="400"/>
      <c r="D650" s="400"/>
      <c r="E650" s="400"/>
      <c r="F650" s="400"/>
      <c r="G650" s="400"/>
      <c r="H650" s="431" t="str">
        <f>Translations!$B$412</f>
        <v>+ 10,0 %</v>
      </c>
      <c r="I650" s="431" t="str">
        <f>Translations!$B$295</f>
        <v>+ 7,5 %</v>
      </c>
      <c r="J650" s="400"/>
      <c r="K650" s="400"/>
      <c r="L650" s="431" t="str">
        <f>Translations!$B$296</f>
        <v>+ 5,0 %</v>
      </c>
      <c r="M650" s="431" t="str">
        <f>Translations!$B$297</f>
        <v>+ 2,5 %</v>
      </c>
      <c r="N650" s="432">
        <f>IF(G650=EUconst_NA,EUconst_NA,IF(ISBLANK(J650),COUNTA(H650:M650),COUNTA(H650,J650,L650)))</f>
        <v>4</v>
      </c>
      <c r="Z650" s="96"/>
      <c r="AA650" s="96"/>
      <c r="AB650" s="96"/>
      <c r="AC650" s="96"/>
      <c r="AD650" s="96"/>
      <c r="AE650" s="96"/>
      <c r="AF650" s="96"/>
      <c r="AG650" s="96"/>
    </row>
    <row r="651" spans="1:37" ht="12.75" customHeight="1" x14ac:dyDescent="0.2">
      <c r="Z651" s="96"/>
      <c r="AA651" s="96"/>
      <c r="AB651" s="96"/>
      <c r="AC651" s="96"/>
      <c r="AD651" s="96"/>
      <c r="AE651" s="96"/>
      <c r="AF651" s="96"/>
      <c r="AG651" s="96"/>
    </row>
    <row r="652" spans="1:37" s="320" customFormat="1" ht="13.5" customHeight="1" thickBot="1" x14ac:dyDescent="0.25"/>
    <row r="653" spans="1:37" s="337" customFormat="1" x14ac:dyDescent="0.2">
      <c r="C653" s="433" t="s">
        <v>278</v>
      </c>
      <c r="D653" s="434">
        <v>4</v>
      </c>
      <c r="E653" s="435"/>
      <c r="F653" s="327"/>
      <c r="G653" s="435"/>
      <c r="H653" s="435"/>
      <c r="J653" s="436"/>
      <c r="K653" s="437"/>
      <c r="L653" s="437"/>
      <c r="M653" s="438"/>
      <c r="N653" s="438"/>
      <c r="O653" s="437"/>
      <c r="P653" s="438"/>
    </row>
    <row r="654" spans="1:37" s="337" customFormat="1" x14ac:dyDescent="0.2">
      <c r="C654" s="439" t="s">
        <v>279</v>
      </c>
      <c r="D654" s="440">
        <v>2</v>
      </c>
      <c r="E654" s="435"/>
      <c r="F654" s="327"/>
      <c r="G654" s="435"/>
      <c r="H654" s="435"/>
      <c r="J654" s="436"/>
      <c r="K654" s="437"/>
      <c r="L654" s="437"/>
      <c r="M654" s="438"/>
      <c r="N654" s="438"/>
      <c r="O654" s="437"/>
      <c r="P654" s="438"/>
    </row>
    <row r="655" spans="1:37" s="337" customFormat="1" x14ac:dyDescent="0.2">
      <c r="C655" s="439" t="s">
        <v>280</v>
      </c>
      <c r="D655" s="440">
        <v>1</v>
      </c>
      <c r="E655" s="435"/>
      <c r="F655" s="327"/>
      <c r="G655" s="435"/>
      <c r="H655" s="435"/>
      <c r="J655" s="436"/>
      <c r="K655" s="437"/>
      <c r="L655" s="437"/>
      <c r="M655" s="438"/>
      <c r="N655" s="438"/>
      <c r="O655" s="437"/>
      <c r="P655" s="438"/>
    </row>
    <row r="656" spans="1:37" s="320" customFormat="1" ht="13.5" customHeight="1" thickBot="1" x14ac:dyDescent="0.25">
      <c r="D656" s="427" t="str">
        <f>Translations!$B$413</f>
        <v>Nivåer</v>
      </c>
    </row>
    <row r="657" spans="2:11" x14ac:dyDescent="0.2">
      <c r="C657" s="433">
        <v>1</v>
      </c>
      <c r="D657" s="434">
        <v>1</v>
      </c>
    </row>
    <row r="658" spans="2:11" x14ac:dyDescent="0.2">
      <c r="C658" s="439">
        <v>2</v>
      </c>
      <c r="D658" s="440">
        <v>2</v>
      </c>
    </row>
    <row r="659" spans="2:11" x14ac:dyDescent="0.2">
      <c r="C659" s="439">
        <v>3</v>
      </c>
      <c r="D659" s="440" t="s">
        <v>272</v>
      </c>
    </row>
    <row r="660" spans="2:11" x14ac:dyDescent="0.2">
      <c r="C660" s="439">
        <v>4</v>
      </c>
      <c r="D660" s="440" t="str">
        <f>Translations!$B$257</f>
        <v>2b</v>
      </c>
    </row>
    <row r="661" spans="2:11" x14ac:dyDescent="0.2">
      <c r="C661" s="439">
        <v>5</v>
      </c>
      <c r="D661" s="440">
        <v>3</v>
      </c>
    </row>
    <row r="662" spans="2:11" ht="13.5" customHeight="1" thickBot="1" x14ac:dyDescent="0.25">
      <c r="C662" s="441">
        <v>6</v>
      </c>
      <c r="D662" s="442">
        <v>4</v>
      </c>
    </row>
    <row r="663" spans="2:11" s="320" customFormat="1" ht="13.5" customHeight="1" thickBot="1" x14ac:dyDescent="0.25"/>
    <row r="664" spans="2:11" ht="13.5" customHeight="1" thickBot="1" x14ac:dyDescent="0.25">
      <c r="B664" s="96" t="s">
        <v>281</v>
      </c>
      <c r="C664" s="96" t="s">
        <v>282</v>
      </c>
      <c r="D664" s="96" t="s">
        <v>283</v>
      </c>
      <c r="E664" s="96" t="s">
        <v>284</v>
      </c>
      <c r="J664" s="443" t="s">
        <v>285</v>
      </c>
      <c r="K664" s="444" t="str">
        <f ca="1">IF(ISERROR(CELL("filename",I664)),"EUwideConstants",MID(CELL("filename",I664),FIND("]",CELL("filename",I664))+1,1024))</f>
        <v>EUwideConstants</v>
      </c>
    </row>
    <row r="665" spans="2:11" x14ac:dyDescent="0.2">
      <c r="B665" s="445" t="str">
        <f>Translations!$B$635</f>
        <v>Verksamhetsuppgifter</v>
      </c>
      <c r="C665" s="446" t="str">
        <f>EUconst_CNTR_ActivityData</f>
        <v>ActivityData_</v>
      </c>
      <c r="D665" s="447" t="b">
        <f t="shared" ref="D665:D680" si="81">C665=EUconst_CNTR_ActivityData</f>
        <v>1</v>
      </c>
      <c r="E665" s="447" t="str">
        <f t="shared" ref="E665:E671" ca="1" si="82">ADDRESS(ROW(),COLUMN(F665),,,$K$664)&amp;":"&amp;ADDRESS(ROW(),COLUMN(F665)+MAX(0,5-COUNTIF(G665:K665,EUconst_NA)-COUNTIF(F665:K665,"")))</f>
        <v>EUwideConstants!$F$665:$J$665</v>
      </c>
      <c r="F665" s="448">
        <f>INDEX(ActivityDataTiers,COLUMNS($F665:F665))</f>
        <v>1</v>
      </c>
      <c r="G665" s="449">
        <f>INDEX(ActivityDataTiers,COLUMNS($F665:G665))</f>
        <v>2</v>
      </c>
      <c r="H665" s="449">
        <f>INDEX(ActivityDataTiers,COLUMNS($F665:H665))</f>
        <v>3</v>
      </c>
      <c r="I665" s="449">
        <f>INDEX(ActivityDataTiers,COLUMNS($F665:I665))</f>
        <v>4</v>
      </c>
      <c r="J665" s="449" t="str">
        <f>INDEX(ActivityDataTiers,COLUMNS($F665:J665))</f>
        <v>Ingen nivå</v>
      </c>
      <c r="K665" s="449" t="str">
        <f>INDEX(ActivityDataTiers,COLUMNS($F665:K665))</f>
        <v>ej tillämpligt</v>
      </c>
    </row>
    <row r="666" spans="2:11" x14ac:dyDescent="0.2">
      <c r="B666" s="450" t="str">
        <f>Translations!$B$636</f>
        <v>Emissionsfaktor</v>
      </c>
      <c r="C666" s="451" t="str">
        <f>EUconst_CNTR_EF</f>
        <v>EF_</v>
      </c>
      <c r="D666" s="452" t="b">
        <f t="shared" si="81"/>
        <v>0</v>
      </c>
      <c r="E666" s="452" t="str">
        <f t="shared" ca="1" si="82"/>
        <v>EUwideConstants!$F$666:$K$666</v>
      </c>
      <c r="F666" s="448">
        <f>INDEX(EFTiers,COLUMNS($F666:F666))</f>
        <v>1</v>
      </c>
      <c r="G666" s="449">
        <f>INDEX(EFTiers,COLUMNS($F666:G666))</f>
        <v>2</v>
      </c>
      <c r="H666" s="449" t="str">
        <f>INDEX(EFTiers,COLUMNS($F666:H666))</f>
        <v>2a</v>
      </c>
      <c r="I666" s="449" t="str">
        <f>INDEX(EFTiers,COLUMNS($F666:I666))</f>
        <v>2b</v>
      </c>
      <c r="J666" s="449">
        <f>INDEX(EFTiers,COLUMNS($F666:J666))</f>
        <v>3</v>
      </c>
      <c r="K666" s="449" t="str">
        <f>INDEX(EFTiers,COLUMNS($F666:K666))</f>
        <v>Ingen nivå</v>
      </c>
    </row>
    <row r="667" spans="2:11" x14ac:dyDescent="0.2">
      <c r="B667" s="450" t="str">
        <f>Translations!$B$637</f>
        <v>Nettovärmevärde</v>
      </c>
      <c r="C667" s="451" t="str">
        <f>EUconst_CNTR_NCV</f>
        <v>NCV_</v>
      </c>
      <c r="D667" s="452" t="b">
        <f t="shared" si="81"/>
        <v>0</v>
      </c>
      <c r="E667" s="452" t="str">
        <f t="shared" ca="1" si="82"/>
        <v>EUwideConstants!$F$667:$J$667</v>
      </c>
      <c r="F667" s="448">
        <f>INDEX(NCVTiers,COLUMNS($F667:F667))</f>
        <v>1</v>
      </c>
      <c r="G667" s="449" t="str">
        <f>INDEX(NCVTiers,COLUMNS($F667:G667))</f>
        <v>2a</v>
      </c>
      <c r="H667" s="449" t="str">
        <f>INDEX(NCVTiers,COLUMNS($F667:H667))</f>
        <v>2b</v>
      </c>
      <c r="I667" s="449">
        <f>INDEX(NCVTiers,COLUMNS($F667:I667))</f>
        <v>3</v>
      </c>
      <c r="J667" s="449" t="str">
        <f>INDEX(NCVTiers,COLUMNS($F667:J667))</f>
        <v>Ingen nivå</v>
      </c>
      <c r="K667" s="449" t="str">
        <f>INDEX(NCVTiers,COLUMNS($F667:K667))</f>
        <v>ej tillämpligt</v>
      </c>
    </row>
    <row r="668" spans="2:11" x14ac:dyDescent="0.2">
      <c r="B668" s="450" t="str">
        <f>Translations!$B$638</f>
        <v>Oxidationsfaktor</v>
      </c>
      <c r="C668" s="451" t="str">
        <f>EUconst_CNTR_OxidationFactor</f>
        <v>OxF_</v>
      </c>
      <c r="D668" s="452" t="b">
        <f t="shared" si="81"/>
        <v>0</v>
      </c>
      <c r="E668" s="452" t="str">
        <f t="shared" ca="1" si="82"/>
        <v>EUwideConstants!$F$668:$K$668</v>
      </c>
      <c r="F668" s="448">
        <f>INDEX(EFTiers,COLUMNS($F668:F668))</f>
        <v>1</v>
      </c>
      <c r="G668" s="449">
        <f>INDEX(EFTiers,COLUMNS($F668:G668))</f>
        <v>2</v>
      </c>
      <c r="H668" s="449" t="str">
        <f>INDEX(EFTiers,COLUMNS($F668:H668))</f>
        <v>2a</v>
      </c>
      <c r="I668" s="449" t="str">
        <f>INDEX(EFTiers,COLUMNS($F668:I668))</f>
        <v>2b</v>
      </c>
      <c r="J668" s="449">
        <f>INDEX(EFTiers,COLUMNS($F668:J668))</f>
        <v>3</v>
      </c>
      <c r="K668" s="449" t="str">
        <f>INDEX(EFTiers,COLUMNS($F668:K668))</f>
        <v>Ingen nivå</v>
      </c>
    </row>
    <row r="669" spans="2:11" x14ac:dyDescent="0.2">
      <c r="B669" s="450" t="str">
        <f>Translations!$B$639</f>
        <v>Omvandlingsfaktor</v>
      </c>
      <c r="C669" s="451" t="str">
        <f>EUconst_CNTR_ConversionFactor</f>
        <v>ConvF_</v>
      </c>
      <c r="D669" s="452" t="b">
        <f t="shared" si="81"/>
        <v>0</v>
      </c>
      <c r="E669" s="452" t="str">
        <f t="shared" ca="1" si="82"/>
        <v>EUwideConstants!$F$669:$H$669</v>
      </c>
      <c r="F669" s="448">
        <f>INDEX(ConversionFactorTiers,COLUMNS($F669:F669))</f>
        <v>1</v>
      </c>
      <c r="G669" s="449">
        <f>INDEX(ConversionFactorTiers,COLUMNS($F669:G669))</f>
        <v>2</v>
      </c>
      <c r="H669" s="449" t="str">
        <f>INDEX(ConversionFactorTiers,COLUMNS($F669:H669))</f>
        <v>Ingen nivå</v>
      </c>
      <c r="I669" s="449" t="str">
        <f>INDEX(ConversionFactorTiers,COLUMNS($F669:I669))</f>
        <v>ej tillämpligt</v>
      </c>
      <c r="J669" s="449"/>
      <c r="K669" s="449"/>
    </row>
    <row r="670" spans="2:11" x14ac:dyDescent="0.2">
      <c r="B670" s="450" t="str">
        <f>Translations!$B$408</f>
        <v>Kolinnehåll</v>
      </c>
      <c r="C670" s="451" t="str">
        <f>EUconst_CNTR_CarbonContent</f>
        <v>CarbC_</v>
      </c>
      <c r="D670" s="452" t="b">
        <f t="shared" si="81"/>
        <v>0</v>
      </c>
      <c r="E670" s="452" t="str">
        <f t="shared" ca="1" si="82"/>
        <v>EUwideConstants!$F$670:$J$670</v>
      </c>
      <c r="F670" s="448">
        <f>INDEX(CarbonContentTiers,COLUMNS($F670:F670))</f>
        <v>1</v>
      </c>
      <c r="G670" s="449" t="str">
        <f>INDEX(CarbonContentTiers,COLUMNS($F670:G670))</f>
        <v>2a</v>
      </c>
      <c r="H670" s="449" t="str">
        <f>INDEX(CarbonContentTiers,COLUMNS($F670:H670))</f>
        <v>2b</v>
      </c>
      <c r="I670" s="449">
        <f>INDEX(CarbonContentTiers,COLUMNS($F670:I670))</f>
        <v>3</v>
      </c>
      <c r="J670" s="449" t="str">
        <f>INDEX(CarbonContentTiers,COLUMNS($F670:J670))</f>
        <v>Ingen nivå</v>
      </c>
      <c r="K670" s="449" t="str">
        <f>INDEX(CarbonContentTiers,COLUMNS($F670:K670))</f>
        <v>ej tillämpligt</v>
      </c>
    </row>
    <row r="671" spans="2:11" ht="13.5" customHeight="1" thickBot="1" x14ac:dyDescent="0.25">
      <c r="B671" s="453" t="str">
        <f>Translations!$B$640</f>
        <v>Biomassafraktion</v>
      </c>
      <c r="C671" s="451" t="str">
        <f>EUconst_CNTR_BiomassContent</f>
        <v>BioC_</v>
      </c>
      <c r="D671" s="454" t="b">
        <f t="shared" si="81"/>
        <v>0</v>
      </c>
      <c r="E671" s="454" t="str">
        <f t="shared" ca="1" si="82"/>
        <v>EUwideConstants!$F$671:$H$671</v>
      </c>
      <c r="F671" s="448">
        <f>INDEX(BiomassTiers,COLUMNS($F671:F671))</f>
        <v>1</v>
      </c>
      <c r="G671" s="449">
        <f>INDEX(BiomassTiers,COLUMNS($F671:G671))</f>
        <v>2</v>
      </c>
      <c r="H671" s="449" t="str">
        <f>INDEX(BiomassTiers,COLUMNS($F671:H671))</f>
        <v>Ingen nivå</v>
      </c>
      <c r="I671" s="449" t="str">
        <f>INDEX(BiomassTiers,COLUMNS($F671:I671))</f>
        <v>ej tillämpligt</v>
      </c>
      <c r="J671" s="449"/>
      <c r="K671" s="449"/>
    </row>
    <row r="672" spans="2:11" ht="13.5" customHeight="1" thickBot="1" x14ac:dyDescent="0.25">
      <c r="B672" s="455" t="s">
        <v>286</v>
      </c>
      <c r="C672" s="455"/>
      <c r="D672" s="455" t="b">
        <f t="shared" si="81"/>
        <v>0</v>
      </c>
      <c r="E672" s="455"/>
    </row>
    <row r="673" spans="1:11" x14ac:dyDescent="0.2">
      <c r="B673" s="445" t="str">
        <f>Translations!$B$635</f>
        <v>Verksamhetsuppgifter</v>
      </c>
      <c r="C673" s="451" t="str">
        <f>EUconst_CNTR_ActivityData</f>
        <v>ActivityData_</v>
      </c>
      <c r="D673" s="447" t="b">
        <f t="shared" si="81"/>
        <v>1</v>
      </c>
      <c r="E673" s="447" t="str">
        <f t="shared" ref="E673:E680" ca="1" si="83">ADDRESS(ROW(),COLUMN(F673),,,$K$664)&amp;":"&amp;ADDRESS(ROW(),COLUMN(F673)+MAX(0,5-COUNTIF(G673:K673,EUconst_NA)-COUNTIF(F673:K673,"")))</f>
        <v>EUwideConstants!$F$673:$G$673</v>
      </c>
      <c r="F673" s="448">
        <f>INDEX(PFCTiers,COLUMNS($F673:F673))</f>
        <v>1</v>
      </c>
      <c r="G673" s="449">
        <f>INDEX(PFCTiers,COLUMNS($F673:G673))</f>
        <v>2</v>
      </c>
      <c r="H673" s="449"/>
      <c r="I673" s="449"/>
      <c r="J673" s="449"/>
      <c r="K673" s="449"/>
    </row>
    <row r="674" spans="1:11" x14ac:dyDescent="0.2">
      <c r="B674" s="450" t="str">
        <f>Translations!$B$455</f>
        <v>A: Frekvens</v>
      </c>
      <c r="C674" s="451" t="str">
        <f>EUconst_CNTR_ActivityData</f>
        <v>ActivityData_</v>
      </c>
      <c r="D674" s="452" t="b">
        <f t="shared" si="81"/>
        <v>1</v>
      </c>
      <c r="E674" s="452" t="str">
        <f t="shared" ca="1" si="83"/>
        <v>EUwideConstants!$F$674:$G$674</v>
      </c>
      <c r="F674" s="448">
        <f>INDEX(PFCTiers,COLUMNS($F674:F674))</f>
        <v>1</v>
      </c>
      <c r="G674" s="449">
        <f>INDEX(PFCTiers,COLUMNS($F674:G674))</f>
        <v>2</v>
      </c>
      <c r="H674" s="449"/>
      <c r="I674" s="449"/>
      <c r="J674" s="449"/>
      <c r="K674" s="449"/>
    </row>
    <row r="675" spans="1:11" x14ac:dyDescent="0.2">
      <c r="B675" s="450" t="str">
        <f>Translations!$B$456</f>
        <v>A: Varaktighet</v>
      </c>
      <c r="C675" s="451" t="str">
        <f>EUconst_CNTR_ActivityData</f>
        <v>ActivityData_</v>
      </c>
      <c r="D675" s="452" t="b">
        <f t="shared" si="81"/>
        <v>1</v>
      </c>
      <c r="E675" s="452" t="str">
        <f t="shared" ca="1" si="83"/>
        <v>EUwideConstants!$F$675:$G$675</v>
      </c>
      <c r="F675" s="448">
        <f>INDEX(PFCTiers,COLUMNS($F675:F675))</f>
        <v>1</v>
      </c>
      <c r="G675" s="449">
        <f>INDEX(PFCTiers,COLUMNS($F675:G675))</f>
        <v>2</v>
      </c>
      <c r="H675" s="449"/>
      <c r="I675" s="449"/>
      <c r="J675" s="449"/>
      <c r="K675" s="449"/>
    </row>
    <row r="676" spans="1:11" x14ac:dyDescent="0.2">
      <c r="B676" s="450" t="str">
        <f>Translations!$B$457</f>
        <v>A: SEF(CF4)</v>
      </c>
      <c r="C676" s="451" t="str">
        <f>EUconst_CNTR_EF</f>
        <v>EF_</v>
      </c>
      <c r="D676" s="452" t="b">
        <f t="shared" si="81"/>
        <v>0</v>
      </c>
      <c r="E676" s="452" t="str">
        <f t="shared" ca="1" si="83"/>
        <v>EUwideConstants!$F$676:$G$676</v>
      </c>
      <c r="F676" s="448">
        <f>INDEX(PFCTiers,COLUMNS($F676:F676))</f>
        <v>1</v>
      </c>
      <c r="G676" s="448">
        <f>INDEX(PFCTiers,COLUMNS($F676:G676))</f>
        <v>2</v>
      </c>
      <c r="H676" s="448"/>
      <c r="I676" s="448"/>
      <c r="J676" s="448"/>
      <c r="K676" s="448"/>
    </row>
    <row r="677" spans="1:11" x14ac:dyDescent="0.2">
      <c r="B677" s="450" t="str">
        <f>Translations!$B$458</f>
        <v>B: AEO</v>
      </c>
      <c r="C677" s="451" t="str">
        <f>EUconst_CNTR_ActivityData</f>
        <v>ActivityData_</v>
      </c>
      <c r="D677" s="452" t="b">
        <f t="shared" si="81"/>
        <v>1</v>
      </c>
      <c r="E677" s="452" t="str">
        <f t="shared" ca="1" si="83"/>
        <v>EUwideConstants!$F$677:$G$677</v>
      </c>
      <c r="F677" s="448">
        <f>INDEX(PFCTiers,COLUMNS($F677:F677))</f>
        <v>1</v>
      </c>
      <c r="G677" s="449">
        <f>INDEX(PFCTiers,COLUMNS($F677:G677))</f>
        <v>2</v>
      </c>
      <c r="H677" s="449"/>
      <c r="I677" s="449"/>
      <c r="J677" s="449"/>
      <c r="K677" s="449"/>
    </row>
    <row r="678" spans="1:11" x14ac:dyDescent="0.2">
      <c r="B678" s="450" t="str">
        <f>Translations!$B$459</f>
        <v>B: CE</v>
      </c>
      <c r="C678" s="451" t="str">
        <f>EUconst_CNTR_ActivityData</f>
        <v>ActivityData_</v>
      </c>
      <c r="D678" s="452" t="b">
        <f t="shared" si="81"/>
        <v>1</v>
      </c>
      <c r="E678" s="452" t="str">
        <f t="shared" ca="1" si="83"/>
        <v>EUwideConstants!$F$678:$G$678</v>
      </c>
      <c r="F678" s="448">
        <f>INDEX(PFCTiers,COLUMNS($F678:F678))</f>
        <v>1</v>
      </c>
      <c r="G678" s="449">
        <f>INDEX(PFCTiers,COLUMNS($F678:G678))</f>
        <v>2</v>
      </c>
      <c r="H678" s="449"/>
      <c r="I678" s="449"/>
      <c r="J678" s="449"/>
      <c r="K678" s="449"/>
    </row>
    <row r="679" spans="1:11" x14ac:dyDescent="0.2">
      <c r="B679" s="450" t="str">
        <f>Translations!$B$460</f>
        <v>B: OVC</v>
      </c>
      <c r="C679" s="451" t="str">
        <f>EUconst_CNTR_EF</f>
        <v>EF_</v>
      </c>
      <c r="D679" s="452" t="b">
        <f t="shared" si="81"/>
        <v>0</v>
      </c>
      <c r="E679" s="452" t="str">
        <f t="shared" ca="1" si="83"/>
        <v>EUwideConstants!$F$679:$G$679</v>
      </c>
      <c r="F679" s="448">
        <f>INDEX(PFCTiers,COLUMNS($F679:F679))</f>
        <v>1</v>
      </c>
      <c r="G679" s="449">
        <f>INDEX(PFCTiers,COLUMNS($F679:G679))</f>
        <v>2</v>
      </c>
      <c r="H679" s="449"/>
      <c r="I679" s="449"/>
      <c r="J679" s="449"/>
      <c r="K679" s="449"/>
    </row>
    <row r="680" spans="1:11" ht="13.5" customHeight="1" thickBot="1" x14ac:dyDescent="0.25">
      <c r="B680" s="453" t="str">
        <f>Translations!$B$461</f>
        <v>F(C2F6)</v>
      </c>
      <c r="C680" s="456" t="str">
        <f>EUconst_CNTR_EF</f>
        <v>EF_</v>
      </c>
      <c r="D680" s="454" t="b">
        <f t="shared" si="81"/>
        <v>0</v>
      </c>
      <c r="E680" s="454" t="str">
        <f t="shared" ca="1" si="83"/>
        <v>EUwideConstants!$F$680:$G$680</v>
      </c>
      <c r="F680" s="448">
        <f>INDEX(PFCTiers,COLUMNS($F680:F680))</f>
        <v>1</v>
      </c>
      <c r="G680" s="449">
        <f>INDEX(PFCTiers,COLUMNS($F680:G680))</f>
        <v>2</v>
      </c>
      <c r="H680" s="449"/>
      <c r="I680" s="449"/>
      <c r="J680" s="449"/>
      <c r="K680" s="449"/>
    </row>
    <row r="681" spans="1:11" s="96" customFormat="1" ht="9" customHeight="1" x14ac:dyDescent="0.2">
      <c r="A681" s="96" t="s">
        <v>287</v>
      </c>
    </row>
  </sheetData>
  <sheetProtection sheet="1" objects="1" scenarios="1" formatCells="0" formatColumns="0" formatRows="0"/>
  <autoFilter ref="B551:N593"/>
  <mergeCells count="1">
    <mergeCell ref="E277:H277"/>
  </mergeCells>
  <conditionalFormatting sqref="P315:Q315 F315 AJ359:AN359 B315:D315 N648:N650 E360:E384 E386:E411 E413:E641 B647:N647 B360:D641 B355:B357 F360:AO641">
    <cfRule type="expression" dxfId="1" priority="1">
      <formula>$X315</formula>
    </cfRule>
  </conditionalFormatting>
  <conditionalFormatting sqref="J361:K362 J370:K370 J376:K376 J392:K393 J409:K410 J418:K418 J424:K424 J440:K441 J493:K494 J491:K491 J487:K487 J474:K474 J471:K471 J469:K469 J463:K463 J459:K459 J364:K364 J412:L412 I411:L411 I415:L416 I439:L439 I426:L426 I421:L421 I442:L443 I445:L447 J453:L453 AA360:AD360 AC361:AD362 AC370:AD370 AC376:AD376 AC392:AD393 AC409:AD410 AC418:AD418 AC424:AD424 AC493:AD494 AC491:AD491 AC487:AD487 AC474:AD474 AC471:AD471 AC469:AD469 AC463:AD463 AC459:AD459 AC364:AD364 AC408 AC501 AA361:AB641 Z360:Z641 AC411:AE412 AE360:AE410 AF360:AG412 AC415:AG416 AE413:AG414 AC439:AG443 AC426:AG426 AC421:AG421 AE417:AG420 AE422:AG425 AE427:AG438 AC445:AG447 AE444:AG444 AC453:AG453 AE448:AG452 AE454:AG641 J408 J501 H360:K360 AJ599:AK599 AN359 AJ359:AK359 AN407 AJ407:AK407 AN455 AJ455:AK455 AN503 AJ503:AK503 AN551 AJ551:AK551 AN599 L465:L500 H386:I422 H465:I511 L409:L422 G424:G511 H424:I463 L424:L463 M312:O501 L312:L370 L388:L407 L373:L379 G312:G422 B647:I647 L381:L386 L647:N650 G513:I624 G626:I641 H648:I650 C312:F641 B406:B641 B312:B354 B358:B402 G490:L490 H312:I384 L502:O641">
    <cfRule type="expression" dxfId="0" priority="2">
      <formula>NOT(ISERROR(SEARCH("!",B312)))</formula>
    </cfRule>
  </conditionalFormatting>
  <pageMargins left="0.70866141732283472" right="0.70866141732283472" top="0.78740157480314965" bottom="0.78740157480314965" header="0.31496062992125984" footer="0.31496062992125984"/>
  <pageSetup paperSize="9" scale="46" fitToWidth="3" fitToHeight="10" orientation="portrait"/>
  <headerFooter>
    <oddHeader>&amp;L&amp;F, &amp;A&amp;R&amp;D, &amp;T</oddHeader>
    <oddFooter>&amp;C&amp;P /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tabColor indexed="62"/>
  </sheetPr>
  <dimension ref="A2:K2"/>
  <sheetViews>
    <sheetView zoomScale="70" workbookViewId="0">
      <pane xSplit="1" topLeftCell="B1" activePane="topRight" state="frozen"/>
      <selection pane="topRight" sqref="A1:IV65536"/>
    </sheetView>
  </sheetViews>
  <sheetFormatPr defaultColWidth="11.42578125" defaultRowHeight="12.75" x14ac:dyDescent="0.2"/>
  <cols>
    <col min="1" max="1" width="32.28515625" style="314" customWidth="1"/>
    <col min="2" max="2" width="18.85546875" style="314" customWidth="1"/>
    <col min="3" max="47" width="12.7109375" style="314" customWidth="1"/>
    <col min="48" max="16384" width="11.42578125" style="314"/>
  </cols>
  <sheetData>
    <row r="2" spans="1:11" ht="23.25" customHeight="1" x14ac:dyDescent="0.35">
      <c r="A2" s="457" t="s">
        <v>288</v>
      </c>
      <c r="B2" s="457"/>
      <c r="C2" s="457"/>
      <c r="J2" s="457"/>
      <c r="K2" s="457"/>
    </row>
  </sheetData>
  <sheetProtection sheet="1" objects="1" scenarios="1" formatCells="0" formatColumns="0" formatRows="0"/>
  <pageMargins left="0.7" right="0.7" top="0.78740157499999996" bottom="0.78740157499999996" header="0.3" footer="0.3"/>
  <pageSetup paperSize="9" orientation="portrait"/>
  <headerFooter>
    <oddHeader>&amp;L&amp;F, &amp;A&amp;R&amp;D, &amp;T</oddHeader>
    <oddFooter>&amp;C&amp;P /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3">
    <tabColor indexed="12"/>
  </sheetPr>
  <dimension ref="A1:C657"/>
  <sheetViews>
    <sheetView topLeftCell="A531" workbookViewId="0">
      <selection activeCell="B531" sqref="B531"/>
    </sheetView>
  </sheetViews>
  <sheetFormatPr defaultColWidth="11.42578125" defaultRowHeight="12.75" x14ac:dyDescent="0.2"/>
  <cols>
    <col min="1" max="1" width="8.28515625" style="325" customWidth="1"/>
    <col min="2" max="2" width="68.5703125" style="458" customWidth="1"/>
    <col min="3" max="3" width="70.7109375" style="325" customWidth="1"/>
    <col min="4" max="5" width="12.7109375" style="325" customWidth="1"/>
    <col min="6" max="16384" width="11.42578125" style="325"/>
  </cols>
  <sheetData>
    <row r="1" spans="1:3" ht="15" customHeight="1" x14ac:dyDescent="0.25">
      <c r="A1" s="459" t="s">
        <v>289</v>
      </c>
      <c r="B1" s="460" t="s">
        <v>290</v>
      </c>
      <c r="C1" s="459" t="s">
        <v>291</v>
      </c>
    </row>
    <row r="2" spans="1:3" ht="26.25" customHeight="1" x14ac:dyDescent="0.2">
      <c r="A2" s="461">
        <v>1</v>
      </c>
      <c r="B2" s="462" t="s">
        <v>292</v>
      </c>
    </row>
    <row r="3" spans="1:3" ht="15.75" customHeight="1" x14ac:dyDescent="0.2">
      <c r="A3" s="461">
        <f t="shared" ref="A3:A66" si="0">A2+1</f>
        <v>2</v>
      </c>
      <c r="B3" s="463" t="s">
        <v>293</v>
      </c>
    </row>
    <row r="4" spans="1:3" x14ac:dyDescent="0.2">
      <c r="A4" s="461">
        <f t="shared" si="0"/>
        <v>3</v>
      </c>
      <c r="B4" s="464" t="s">
        <v>294</v>
      </c>
    </row>
    <row r="5" spans="1:3" x14ac:dyDescent="0.2">
      <c r="A5" s="461">
        <f t="shared" si="0"/>
        <v>4</v>
      </c>
      <c r="B5" s="465" t="s">
        <v>295</v>
      </c>
    </row>
    <row r="6" spans="1:3" x14ac:dyDescent="0.2">
      <c r="A6" s="461">
        <f t="shared" si="0"/>
        <v>5</v>
      </c>
      <c r="B6" s="465" t="s">
        <v>296</v>
      </c>
    </row>
    <row r="7" spans="1:3" x14ac:dyDescent="0.2">
      <c r="A7" s="461">
        <f t="shared" si="0"/>
        <v>6</v>
      </c>
      <c r="B7" s="464" t="s">
        <v>297</v>
      </c>
    </row>
    <row r="8" spans="1:3" x14ac:dyDescent="0.2">
      <c r="A8" s="461">
        <f t="shared" si="0"/>
        <v>7</v>
      </c>
      <c r="B8" s="464" t="s">
        <v>298</v>
      </c>
    </row>
    <row r="9" spans="1:3" x14ac:dyDescent="0.2">
      <c r="A9" s="461">
        <f t="shared" si="0"/>
        <v>8</v>
      </c>
      <c r="B9" s="466" t="s">
        <v>299</v>
      </c>
    </row>
    <row r="10" spans="1:3" x14ac:dyDescent="0.2">
      <c r="A10" s="461">
        <f t="shared" si="0"/>
        <v>9</v>
      </c>
      <c r="B10" s="464" t="s">
        <v>300</v>
      </c>
    </row>
    <row r="11" spans="1:3" x14ac:dyDescent="0.2">
      <c r="A11" s="461">
        <f t="shared" si="0"/>
        <v>10</v>
      </c>
      <c r="B11" s="464" t="s">
        <v>301</v>
      </c>
    </row>
    <row r="12" spans="1:3" x14ac:dyDescent="0.2">
      <c r="A12" s="461">
        <f t="shared" si="0"/>
        <v>11</v>
      </c>
      <c r="B12" s="464" t="s">
        <v>302</v>
      </c>
    </row>
    <row r="13" spans="1:3" x14ac:dyDescent="0.2">
      <c r="A13" s="461">
        <f t="shared" si="0"/>
        <v>12</v>
      </c>
      <c r="B13" s="466" t="s">
        <v>303</v>
      </c>
    </row>
    <row r="14" spans="1:3" x14ac:dyDescent="0.2">
      <c r="A14" s="461">
        <f t="shared" si="0"/>
        <v>13</v>
      </c>
      <c r="B14" s="464" t="s">
        <v>304</v>
      </c>
    </row>
    <row r="15" spans="1:3" ht="13.5" customHeight="1" thickBot="1" x14ac:dyDescent="0.25">
      <c r="A15" s="461">
        <f t="shared" si="0"/>
        <v>14</v>
      </c>
      <c r="B15" s="464" t="s">
        <v>1004</v>
      </c>
    </row>
    <row r="16" spans="1:3" x14ac:dyDescent="0.2">
      <c r="A16" s="461">
        <f t="shared" si="0"/>
        <v>15</v>
      </c>
      <c r="B16" s="467" t="s">
        <v>1005</v>
      </c>
    </row>
    <row r="17" spans="1:2" ht="31.5" customHeight="1" thickBot="1" x14ac:dyDescent="0.25">
      <c r="A17" s="461">
        <f t="shared" si="0"/>
        <v>16</v>
      </c>
      <c r="B17" s="466" t="s">
        <v>1024</v>
      </c>
    </row>
    <row r="18" spans="1:2" ht="13.5" customHeight="1" thickBot="1" x14ac:dyDescent="0.25">
      <c r="A18" s="461">
        <f t="shared" si="0"/>
        <v>17</v>
      </c>
      <c r="B18" s="468" t="s">
        <v>305</v>
      </c>
    </row>
    <row r="19" spans="1:2" ht="13.5" customHeight="1" thickBot="1" x14ac:dyDescent="0.25">
      <c r="A19" s="461">
        <f t="shared" si="0"/>
        <v>18</v>
      </c>
      <c r="B19" s="469" t="s">
        <v>306</v>
      </c>
    </row>
    <row r="20" spans="1:2" ht="13.5" customHeight="1" thickBot="1" x14ac:dyDescent="0.25">
      <c r="A20" s="461">
        <f t="shared" si="0"/>
        <v>19</v>
      </c>
      <c r="B20" s="469" t="s">
        <v>307</v>
      </c>
    </row>
    <row r="21" spans="1:2" ht="13.5" customHeight="1" thickBot="1" x14ac:dyDescent="0.25">
      <c r="A21" s="461">
        <f t="shared" si="0"/>
        <v>20</v>
      </c>
      <c r="B21" s="469" t="s">
        <v>308</v>
      </c>
    </row>
    <row r="22" spans="1:2" ht="13.5" customHeight="1" thickBot="1" x14ac:dyDescent="0.25">
      <c r="A22" s="461">
        <f t="shared" si="0"/>
        <v>21</v>
      </c>
      <c r="B22" s="470" t="s">
        <v>309</v>
      </c>
    </row>
    <row r="23" spans="1:2" ht="13.5" customHeight="1" thickBot="1" x14ac:dyDescent="0.25">
      <c r="A23" s="461">
        <f t="shared" si="0"/>
        <v>22</v>
      </c>
      <c r="B23" s="471" t="s">
        <v>310</v>
      </c>
    </row>
    <row r="24" spans="1:2" x14ac:dyDescent="0.2">
      <c r="A24" s="461">
        <f t="shared" si="0"/>
        <v>23</v>
      </c>
      <c r="B24" s="465" t="s">
        <v>311</v>
      </c>
    </row>
    <row r="25" spans="1:2" x14ac:dyDescent="0.2">
      <c r="A25" s="461">
        <f t="shared" si="0"/>
        <v>24</v>
      </c>
      <c r="B25" s="465" t="s">
        <v>312</v>
      </c>
    </row>
    <row r="26" spans="1:2" x14ac:dyDescent="0.2">
      <c r="A26" s="461">
        <f t="shared" si="0"/>
        <v>25</v>
      </c>
      <c r="B26" s="465" t="s">
        <v>313</v>
      </c>
    </row>
    <row r="27" spans="1:2" x14ac:dyDescent="0.2">
      <c r="A27" s="461">
        <f t="shared" si="0"/>
        <v>26</v>
      </c>
      <c r="B27" s="465" t="s">
        <v>314</v>
      </c>
    </row>
    <row r="28" spans="1:2" x14ac:dyDescent="0.2">
      <c r="A28" s="461">
        <f t="shared" si="0"/>
        <v>27</v>
      </c>
      <c r="B28" s="465" t="s">
        <v>315</v>
      </c>
    </row>
    <row r="29" spans="1:2" ht="18" customHeight="1" x14ac:dyDescent="0.2">
      <c r="A29" s="461">
        <f t="shared" si="0"/>
        <v>28</v>
      </c>
      <c r="B29" s="472" t="s">
        <v>316</v>
      </c>
    </row>
    <row r="30" spans="1:2" x14ac:dyDescent="0.2">
      <c r="A30" s="461">
        <f t="shared" si="0"/>
        <v>29</v>
      </c>
      <c r="B30" s="473" t="s">
        <v>317</v>
      </c>
    </row>
    <row r="31" spans="1:2" ht="38.25" customHeight="1" x14ac:dyDescent="0.2">
      <c r="A31" s="461">
        <f t="shared" si="0"/>
        <v>30</v>
      </c>
      <c r="B31" s="465" t="s">
        <v>318</v>
      </c>
    </row>
    <row r="32" spans="1:2" ht="38.25" customHeight="1" x14ac:dyDescent="0.2">
      <c r="A32" s="461">
        <f t="shared" si="0"/>
        <v>31</v>
      </c>
      <c r="B32" s="473" t="s">
        <v>944</v>
      </c>
    </row>
    <row r="33" spans="1:2" ht="25.5" customHeight="1" x14ac:dyDescent="0.2">
      <c r="A33" s="461">
        <f t="shared" si="0"/>
        <v>32</v>
      </c>
      <c r="B33" s="465" t="s">
        <v>319</v>
      </c>
    </row>
    <row r="34" spans="1:2" ht="25.5" customHeight="1" x14ac:dyDescent="0.2">
      <c r="A34" s="461">
        <f t="shared" si="0"/>
        <v>33</v>
      </c>
      <c r="B34" s="473" t="s">
        <v>320</v>
      </c>
    </row>
    <row r="35" spans="1:2" ht="25.5" customHeight="1" x14ac:dyDescent="0.2">
      <c r="A35" s="461">
        <f t="shared" si="0"/>
        <v>34</v>
      </c>
      <c r="B35" s="473" t="s">
        <v>321</v>
      </c>
    </row>
    <row r="36" spans="1:2" ht="25.5" customHeight="1" x14ac:dyDescent="0.2">
      <c r="A36" s="461">
        <f t="shared" si="0"/>
        <v>35</v>
      </c>
      <c r="B36" s="473" t="s">
        <v>322</v>
      </c>
    </row>
    <row r="37" spans="1:2" x14ac:dyDescent="0.2">
      <c r="A37" s="461">
        <f t="shared" si="0"/>
        <v>36</v>
      </c>
      <c r="B37" s="465" t="s">
        <v>323</v>
      </c>
    </row>
    <row r="38" spans="1:2" x14ac:dyDescent="0.2">
      <c r="A38" s="461">
        <f t="shared" si="0"/>
        <v>37</v>
      </c>
      <c r="B38" s="474" t="s">
        <v>324</v>
      </c>
    </row>
    <row r="39" spans="1:2" x14ac:dyDescent="0.2">
      <c r="A39" s="461">
        <f t="shared" si="0"/>
        <v>38</v>
      </c>
      <c r="B39" s="475" t="s">
        <v>325</v>
      </c>
    </row>
    <row r="40" spans="1:2" ht="51" customHeight="1" x14ac:dyDescent="0.2">
      <c r="A40" s="461">
        <f t="shared" si="0"/>
        <v>39</v>
      </c>
      <c r="B40" s="473" t="s">
        <v>326</v>
      </c>
    </row>
    <row r="41" spans="1:2" ht="38.25" customHeight="1" x14ac:dyDescent="0.2">
      <c r="A41" s="461">
        <f t="shared" si="0"/>
        <v>40</v>
      </c>
      <c r="B41" s="473" t="s">
        <v>327</v>
      </c>
    </row>
    <row r="42" spans="1:2" ht="39" customHeight="1" thickBot="1" x14ac:dyDescent="0.25">
      <c r="A42" s="461">
        <f t="shared" si="0"/>
        <v>41</v>
      </c>
      <c r="B42" s="473" t="s">
        <v>328</v>
      </c>
    </row>
    <row r="43" spans="1:2" ht="79.5" customHeight="1" x14ac:dyDescent="0.2">
      <c r="A43" s="461">
        <f t="shared" si="0"/>
        <v>42</v>
      </c>
      <c r="B43" s="584" t="s">
        <v>1014</v>
      </c>
    </row>
    <row r="44" spans="1:2" ht="15" customHeight="1" x14ac:dyDescent="0.2">
      <c r="A44" s="461">
        <f t="shared" si="0"/>
        <v>43</v>
      </c>
      <c r="B44" s="476" t="s">
        <v>329</v>
      </c>
    </row>
    <row r="45" spans="1:2" x14ac:dyDescent="0.2">
      <c r="A45" s="461">
        <f t="shared" si="0"/>
        <v>44</v>
      </c>
      <c r="B45" s="474" t="s">
        <v>330</v>
      </c>
    </row>
    <row r="46" spans="1:2" x14ac:dyDescent="0.2">
      <c r="A46" s="461">
        <f t="shared" si="0"/>
        <v>45</v>
      </c>
      <c r="B46" s="473" t="s">
        <v>331</v>
      </c>
    </row>
    <row r="47" spans="1:2" x14ac:dyDescent="0.2">
      <c r="A47" s="461">
        <f t="shared" si="0"/>
        <v>46</v>
      </c>
      <c r="B47" s="465" t="s">
        <v>332</v>
      </c>
    </row>
    <row r="48" spans="1:2" x14ac:dyDescent="0.2">
      <c r="A48" s="461">
        <f t="shared" si="0"/>
        <v>47</v>
      </c>
      <c r="B48" s="473" t="s">
        <v>333</v>
      </c>
    </row>
    <row r="49" spans="1:2" x14ac:dyDescent="0.2">
      <c r="A49" s="461">
        <f t="shared" si="0"/>
        <v>48</v>
      </c>
      <c r="B49" s="475" t="s">
        <v>334</v>
      </c>
    </row>
    <row r="50" spans="1:2" x14ac:dyDescent="0.2">
      <c r="A50" s="461">
        <f t="shared" si="0"/>
        <v>49</v>
      </c>
      <c r="B50" s="473" t="s">
        <v>335</v>
      </c>
    </row>
    <row r="51" spans="1:2" x14ac:dyDescent="0.2">
      <c r="A51" s="461">
        <f t="shared" si="0"/>
        <v>50</v>
      </c>
      <c r="B51" s="474" t="s">
        <v>336</v>
      </c>
    </row>
    <row r="52" spans="1:2" x14ac:dyDescent="0.2">
      <c r="A52" s="461">
        <f t="shared" si="0"/>
        <v>51</v>
      </c>
      <c r="B52" s="580" t="s">
        <v>966</v>
      </c>
    </row>
    <row r="53" spans="1:2" x14ac:dyDescent="0.2">
      <c r="A53" s="461">
        <f t="shared" si="0"/>
        <v>52</v>
      </c>
      <c r="B53" s="474" t="s">
        <v>337</v>
      </c>
    </row>
    <row r="54" spans="1:2" x14ac:dyDescent="0.2">
      <c r="A54" s="461">
        <f t="shared" si="0"/>
        <v>53</v>
      </c>
      <c r="B54" s="580" t="s">
        <v>967</v>
      </c>
    </row>
    <row r="55" spans="1:2" ht="15.75" customHeight="1" x14ac:dyDescent="0.2">
      <c r="A55" s="461">
        <f t="shared" si="0"/>
        <v>54</v>
      </c>
      <c r="B55" s="477" t="s">
        <v>338</v>
      </c>
    </row>
    <row r="56" spans="1:2" ht="51" customHeight="1" x14ac:dyDescent="0.2">
      <c r="A56" s="461">
        <f t="shared" si="0"/>
        <v>55</v>
      </c>
      <c r="B56" s="473" t="s">
        <v>339</v>
      </c>
    </row>
    <row r="57" spans="1:2" ht="63.75" customHeight="1" x14ac:dyDescent="0.2">
      <c r="A57" s="461">
        <f t="shared" si="0"/>
        <v>56</v>
      </c>
      <c r="B57" s="473" t="s">
        <v>340</v>
      </c>
    </row>
    <row r="58" spans="1:2" x14ac:dyDescent="0.2">
      <c r="A58" s="461">
        <f t="shared" si="0"/>
        <v>57</v>
      </c>
      <c r="B58" s="475" t="s">
        <v>341</v>
      </c>
    </row>
    <row r="59" spans="1:2" x14ac:dyDescent="0.2">
      <c r="A59" s="461">
        <f t="shared" si="0"/>
        <v>58</v>
      </c>
      <c r="B59" s="466" t="s">
        <v>342</v>
      </c>
    </row>
    <row r="60" spans="1:2" ht="25.5" x14ac:dyDescent="0.2">
      <c r="A60" s="461">
        <f t="shared" si="0"/>
        <v>59</v>
      </c>
      <c r="B60" s="473" t="s">
        <v>343</v>
      </c>
    </row>
    <row r="61" spans="1:2" ht="13.5" customHeight="1" thickBot="1" x14ac:dyDescent="0.25">
      <c r="A61" s="461">
        <f t="shared" si="0"/>
        <v>60</v>
      </c>
      <c r="B61" s="478" t="s">
        <v>344</v>
      </c>
    </row>
    <row r="62" spans="1:2" ht="25.5" customHeight="1" x14ac:dyDescent="0.2">
      <c r="A62" s="461">
        <f t="shared" si="0"/>
        <v>61</v>
      </c>
      <c r="B62" s="473" t="s">
        <v>345</v>
      </c>
    </row>
    <row r="63" spans="1:2" ht="63.75" customHeight="1" x14ac:dyDescent="0.2">
      <c r="A63" s="461">
        <f t="shared" si="0"/>
        <v>62</v>
      </c>
      <c r="B63" s="474" t="s">
        <v>346</v>
      </c>
    </row>
    <row r="64" spans="1:2" x14ac:dyDescent="0.2">
      <c r="A64" s="461">
        <f t="shared" si="0"/>
        <v>63</v>
      </c>
      <c r="B64" s="473" t="s">
        <v>347</v>
      </c>
    </row>
    <row r="65" spans="1:2" ht="25.5" customHeight="1" x14ac:dyDescent="0.2">
      <c r="A65" s="461">
        <f t="shared" si="0"/>
        <v>64</v>
      </c>
      <c r="B65" s="473" t="s">
        <v>348</v>
      </c>
    </row>
    <row r="66" spans="1:2" ht="25.5" customHeight="1" x14ac:dyDescent="0.2">
      <c r="A66" s="461">
        <f t="shared" si="0"/>
        <v>65</v>
      </c>
      <c r="B66" s="473" t="s">
        <v>349</v>
      </c>
    </row>
    <row r="67" spans="1:2" ht="25.5" customHeight="1" x14ac:dyDescent="0.2">
      <c r="A67" s="461">
        <f t="shared" ref="A67:A130" si="1">A66+1</f>
        <v>66</v>
      </c>
      <c r="B67" s="473" t="s">
        <v>350</v>
      </c>
    </row>
    <row r="68" spans="1:2" x14ac:dyDescent="0.2">
      <c r="A68" s="461">
        <f t="shared" si="1"/>
        <v>67</v>
      </c>
      <c r="B68" s="473" t="s">
        <v>351</v>
      </c>
    </row>
    <row r="69" spans="1:2" ht="51" customHeight="1" x14ac:dyDescent="0.2">
      <c r="A69" s="461">
        <f t="shared" si="1"/>
        <v>68</v>
      </c>
      <c r="B69" s="479" t="s">
        <v>352</v>
      </c>
    </row>
    <row r="70" spans="1:2" ht="76.5" customHeight="1" x14ac:dyDescent="0.2">
      <c r="A70" s="461">
        <f t="shared" si="1"/>
        <v>69</v>
      </c>
      <c r="B70" s="479" t="s">
        <v>353</v>
      </c>
    </row>
    <row r="71" spans="1:2" ht="51" customHeight="1" x14ac:dyDescent="0.2">
      <c r="A71" s="461">
        <f t="shared" si="1"/>
        <v>70</v>
      </c>
      <c r="B71" s="480" t="s">
        <v>354</v>
      </c>
    </row>
    <row r="72" spans="1:2" ht="101.25" customHeight="1" thickBot="1" x14ac:dyDescent="0.25">
      <c r="A72" s="461">
        <f t="shared" si="1"/>
        <v>71</v>
      </c>
      <c r="B72" s="479" t="s">
        <v>355</v>
      </c>
    </row>
    <row r="73" spans="1:2" ht="141.75" customHeight="1" thickBot="1" x14ac:dyDescent="0.25">
      <c r="A73" s="461">
        <f t="shared" si="1"/>
        <v>72</v>
      </c>
      <c r="B73" s="481" t="s">
        <v>356</v>
      </c>
    </row>
    <row r="74" spans="1:2" ht="62.25" customHeight="1" thickBot="1" x14ac:dyDescent="0.25">
      <c r="A74" s="461">
        <f t="shared" si="1"/>
        <v>73</v>
      </c>
      <c r="B74" s="482" t="s">
        <v>357</v>
      </c>
    </row>
    <row r="75" spans="1:2" ht="39.75" customHeight="1" thickBot="1" x14ac:dyDescent="0.25">
      <c r="A75" s="461">
        <f t="shared" si="1"/>
        <v>74</v>
      </c>
      <c r="B75" s="477" t="s">
        <v>358</v>
      </c>
    </row>
    <row r="76" spans="1:2" ht="13.5" customHeight="1" thickBot="1" x14ac:dyDescent="0.25">
      <c r="A76" s="461">
        <f t="shared" si="1"/>
        <v>75</v>
      </c>
      <c r="B76" s="483" t="s">
        <v>359</v>
      </c>
    </row>
    <row r="77" spans="1:2" ht="13.5" customHeight="1" thickBot="1" x14ac:dyDescent="0.25">
      <c r="A77" s="461">
        <f t="shared" si="1"/>
        <v>76</v>
      </c>
      <c r="B77" s="484" t="s">
        <v>360</v>
      </c>
    </row>
    <row r="78" spans="1:2" ht="13.5" customHeight="1" thickBot="1" x14ac:dyDescent="0.25">
      <c r="A78" s="461">
        <f t="shared" si="1"/>
        <v>77</v>
      </c>
      <c r="B78" s="484" t="s">
        <v>361</v>
      </c>
    </row>
    <row r="79" spans="1:2" x14ac:dyDescent="0.2">
      <c r="A79" s="461">
        <f t="shared" si="1"/>
        <v>78</v>
      </c>
      <c r="B79" s="465" t="s">
        <v>362</v>
      </c>
    </row>
    <row r="80" spans="1:2" x14ac:dyDescent="0.2">
      <c r="A80" s="461">
        <f t="shared" si="1"/>
        <v>79</v>
      </c>
      <c r="B80" s="465" t="s">
        <v>363</v>
      </c>
    </row>
    <row r="81" spans="1:2" x14ac:dyDescent="0.2">
      <c r="A81" s="461">
        <f t="shared" si="1"/>
        <v>80</v>
      </c>
      <c r="B81" s="485" t="s">
        <v>364</v>
      </c>
    </row>
    <row r="82" spans="1:2" x14ac:dyDescent="0.2">
      <c r="A82" s="461">
        <f t="shared" si="1"/>
        <v>81</v>
      </c>
      <c r="B82" s="485" t="s">
        <v>365</v>
      </c>
    </row>
    <row r="83" spans="1:2" x14ac:dyDescent="0.2">
      <c r="A83" s="461">
        <f t="shared" si="1"/>
        <v>82</v>
      </c>
      <c r="B83" s="485" t="s">
        <v>366</v>
      </c>
    </row>
    <row r="84" spans="1:2" x14ac:dyDescent="0.2">
      <c r="A84" s="461">
        <f t="shared" si="1"/>
        <v>83</v>
      </c>
      <c r="B84" s="486" t="s">
        <v>254</v>
      </c>
    </row>
    <row r="85" spans="1:2" x14ac:dyDescent="0.2">
      <c r="A85" s="461">
        <f t="shared" si="1"/>
        <v>84</v>
      </c>
      <c r="B85" s="466" t="s">
        <v>367</v>
      </c>
    </row>
    <row r="86" spans="1:2" x14ac:dyDescent="0.2">
      <c r="A86" s="461">
        <f t="shared" si="1"/>
        <v>85</v>
      </c>
      <c r="B86" s="466" t="s">
        <v>368</v>
      </c>
    </row>
    <row r="87" spans="1:2" x14ac:dyDescent="0.2">
      <c r="A87" s="461">
        <f t="shared" si="1"/>
        <v>86</v>
      </c>
      <c r="B87" s="466" t="s">
        <v>369</v>
      </c>
    </row>
    <row r="88" spans="1:2" ht="13.5" customHeight="1" thickBot="1" x14ac:dyDescent="0.25">
      <c r="A88" s="461">
        <f t="shared" si="1"/>
        <v>87</v>
      </c>
      <c r="B88" s="466" t="s">
        <v>370</v>
      </c>
    </row>
    <row r="89" spans="1:2" ht="13.5" customHeight="1" thickBot="1" x14ac:dyDescent="0.25">
      <c r="A89" s="461">
        <f t="shared" si="1"/>
        <v>88</v>
      </c>
      <c r="B89" s="487" t="s">
        <v>371</v>
      </c>
    </row>
    <row r="90" spans="1:2" ht="13.5" customHeight="1" thickBot="1" x14ac:dyDescent="0.25">
      <c r="A90" s="461">
        <f t="shared" si="1"/>
        <v>89</v>
      </c>
      <c r="B90" s="484" t="s">
        <v>372</v>
      </c>
    </row>
    <row r="91" spans="1:2" ht="13.5" customHeight="1" thickBot="1" x14ac:dyDescent="0.25">
      <c r="A91" s="461">
        <f t="shared" si="1"/>
        <v>90</v>
      </c>
      <c r="B91" s="484" t="s">
        <v>373</v>
      </c>
    </row>
    <row r="92" spans="1:2" x14ac:dyDescent="0.2">
      <c r="A92" s="461">
        <f t="shared" si="1"/>
        <v>91</v>
      </c>
      <c r="B92" s="466" t="s">
        <v>374</v>
      </c>
    </row>
    <row r="93" spans="1:2" ht="26.25" customHeight="1" thickBot="1" x14ac:dyDescent="0.25">
      <c r="A93" s="461">
        <f t="shared" si="1"/>
        <v>92</v>
      </c>
      <c r="B93" s="466" t="s">
        <v>375</v>
      </c>
    </row>
    <row r="94" spans="1:2" ht="13.5" customHeight="1" thickBot="1" x14ac:dyDescent="0.25">
      <c r="A94" s="461">
        <f t="shared" si="1"/>
        <v>93</v>
      </c>
      <c r="B94" s="488" t="s">
        <v>376</v>
      </c>
    </row>
    <row r="95" spans="1:2" ht="13.5" customHeight="1" thickBot="1" x14ac:dyDescent="0.25">
      <c r="A95" s="461">
        <f t="shared" si="1"/>
        <v>94</v>
      </c>
      <c r="B95" s="489" t="s">
        <v>377</v>
      </c>
    </row>
    <row r="96" spans="1:2" ht="13.5" customHeight="1" thickBot="1" x14ac:dyDescent="0.25">
      <c r="A96" s="461">
        <f t="shared" si="1"/>
        <v>95</v>
      </c>
      <c r="B96" s="490" t="s">
        <v>378</v>
      </c>
    </row>
    <row r="97" spans="1:2" ht="13.5" customHeight="1" thickBot="1" x14ac:dyDescent="0.25">
      <c r="A97" s="461">
        <f t="shared" si="1"/>
        <v>96</v>
      </c>
      <c r="B97" s="491" t="s">
        <v>379</v>
      </c>
    </row>
    <row r="98" spans="1:2" ht="13.5" customHeight="1" thickBot="1" x14ac:dyDescent="0.25">
      <c r="A98" s="461">
        <f t="shared" si="1"/>
        <v>97</v>
      </c>
      <c r="B98" s="492" t="s">
        <v>380</v>
      </c>
    </row>
    <row r="99" spans="1:2" ht="13.5" customHeight="1" thickBot="1" x14ac:dyDescent="0.25">
      <c r="A99" s="461">
        <f t="shared" si="1"/>
        <v>98</v>
      </c>
      <c r="B99" s="493" t="s">
        <v>381</v>
      </c>
    </row>
    <row r="100" spans="1:2" ht="13.5" customHeight="1" thickBot="1" x14ac:dyDescent="0.25">
      <c r="A100" s="461">
        <f t="shared" si="1"/>
        <v>99</v>
      </c>
      <c r="B100" s="488" t="s">
        <v>382</v>
      </c>
    </row>
    <row r="101" spans="1:2" ht="13.5" customHeight="1" thickBot="1" x14ac:dyDescent="0.25">
      <c r="A101" s="461">
        <f t="shared" si="1"/>
        <v>100</v>
      </c>
      <c r="B101" s="470" t="s">
        <v>299</v>
      </c>
    </row>
    <row r="102" spans="1:2" ht="13.5" customHeight="1" thickBot="1" x14ac:dyDescent="0.25">
      <c r="A102" s="461">
        <f t="shared" si="1"/>
        <v>101</v>
      </c>
      <c r="B102" s="494" t="s">
        <v>383</v>
      </c>
    </row>
    <row r="103" spans="1:2" ht="13.5" customHeight="1" thickBot="1" x14ac:dyDescent="0.25">
      <c r="A103" s="461">
        <f t="shared" si="1"/>
        <v>102</v>
      </c>
      <c r="B103" s="495" t="s">
        <v>384</v>
      </c>
    </row>
    <row r="104" spans="1:2" ht="13.5" customHeight="1" thickBot="1" x14ac:dyDescent="0.25">
      <c r="A104" s="461">
        <f t="shared" si="1"/>
        <v>103</v>
      </c>
      <c r="B104" s="496" t="s">
        <v>385</v>
      </c>
    </row>
    <row r="105" spans="1:2" x14ac:dyDescent="0.2">
      <c r="A105" s="461">
        <f t="shared" si="1"/>
        <v>104</v>
      </c>
      <c r="B105" s="497" t="s">
        <v>386</v>
      </c>
    </row>
    <row r="106" spans="1:2" ht="13.5" customHeight="1" thickBot="1" x14ac:dyDescent="0.25">
      <c r="A106" s="461">
        <f t="shared" si="1"/>
        <v>105</v>
      </c>
      <c r="B106" s="496" t="s">
        <v>387</v>
      </c>
    </row>
    <row r="107" spans="1:2" ht="13.5" customHeight="1" thickBot="1" x14ac:dyDescent="0.25">
      <c r="A107" s="461">
        <f t="shared" si="1"/>
        <v>106</v>
      </c>
      <c r="B107" s="498" t="s">
        <v>388</v>
      </c>
    </row>
    <row r="108" spans="1:2" ht="13.5" customHeight="1" thickBot="1" x14ac:dyDescent="0.25">
      <c r="A108" s="461">
        <f t="shared" si="1"/>
        <v>107</v>
      </c>
      <c r="B108" s="498" t="s">
        <v>389</v>
      </c>
    </row>
    <row r="109" spans="1:2" ht="13.5" customHeight="1" thickBot="1" x14ac:dyDescent="0.25">
      <c r="A109" s="461">
        <f t="shared" si="1"/>
        <v>108</v>
      </c>
      <c r="B109" s="495" t="s">
        <v>390</v>
      </c>
    </row>
    <row r="110" spans="1:2" ht="13.5" customHeight="1" thickBot="1" x14ac:dyDescent="0.25">
      <c r="A110" s="461">
        <f t="shared" si="1"/>
        <v>109</v>
      </c>
      <c r="B110" s="495" t="s">
        <v>391</v>
      </c>
    </row>
    <row r="111" spans="1:2" ht="13.5" customHeight="1" thickBot="1" x14ac:dyDescent="0.25">
      <c r="A111" s="461">
        <f t="shared" si="1"/>
        <v>110</v>
      </c>
      <c r="B111" s="495" t="s">
        <v>392</v>
      </c>
    </row>
    <row r="112" spans="1:2" ht="13.5" customHeight="1" thickBot="1" x14ac:dyDescent="0.25">
      <c r="A112" s="461">
        <f t="shared" si="1"/>
        <v>111</v>
      </c>
      <c r="B112" s="499" t="s">
        <v>393</v>
      </c>
    </row>
    <row r="113" spans="1:2" ht="13.5" customHeight="1" thickBot="1" x14ac:dyDescent="0.25">
      <c r="A113" s="461">
        <f t="shared" si="1"/>
        <v>112</v>
      </c>
      <c r="B113" s="500" t="s">
        <v>394</v>
      </c>
    </row>
    <row r="114" spans="1:2" ht="13.5" customHeight="1" thickBot="1" x14ac:dyDescent="0.25">
      <c r="A114" s="461">
        <f t="shared" si="1"/>
        <v>113</v>
      </c>
      <c r="B114" s="499" t="s">
        <v>395</v>
      </c>
    </row>
    <row r="115" spans="1:2" ht="13.5" customHeight="1" thickBot="1" x14ac:dyDescent="0.25">
      <c r="A115" s="461">
        <f t="shared" si="1"/>
        <v>114</v>
      </c>
      <c r="B115" s="499" t="s">
        <v>396</v>
      </c>
    </row>
    <row r="116" spans="1:2" ht="13.5" customHeight="1" thickBot="1" x14ac:dyDescent="0.25">
      <c r="A116" s="461">
        <f t="shared" si="1"/>
        <v>115</v>
      </c>
      <c r="B116" s="470" t="s">
        <v>999</v>
      </c>
    </row>
    <row r="117" spans="1:2" ht="13.5" customHeight="1" thickBot="1" x14ac:dyDescent="0.25">
      <c r="A117" s="461">
        <f t="shared" si="1"/>
        <v>116</v>
      </c>
      <c r="B117" s="487" t="s">
        <v>398</v>
      </c>
    </row>
    <row r="118" spans="1:2" ht="13.5" customHeight="1" thickBot="1" x14ac:dyDescent="0.25">
      <c r="A118" s="461">
        <f t="shared" si="1"/>
        <v>117</v>
      </c>
      <c r="B118" s="490" t="s">
        <v>399</v>
      </c>
    </row>
    <row r="119" spans="1:2" ht="51.75" customHeight="1" thickBot="1" x14ac:dyDescent="0.25">
      <c r="A119" s="461">
        <f t="shared" si="1"/>
        <v>118</v>
      </c>
      <c r="B119" s="466" t="s">
        <v>400</v>
      </c>
    </row>
    <row r="120" spans="1:2" ht="13.5" customHeight="1" thickBot="1" x14ac:dyDescent="0.25">
      <c r="A120" s="461">
        <f t="shared" si="1"/>
        <v>119</v>
      </c>
      <c r="B120" s="487" t="s">
        <v>401</v>
      </c>
    </row>
    <row r="121" spans="1:2" ht="13.5" customHeight="1" thickBot="1" x14ac:dyDescent="0.25">
      <c r="A121" s="461">
        <f t="shared" si="1"/>
        <v>120</v>
      </c>
      <c r="B121" s="490" t="s">
        <v>402</v>
      </c>
    </row>
    <row r="122" spans="1:2" x14ac:dyDescent="0.2">
      <c r="A122" s="461">
        <f t="shared" si="1"/>
        <v>121</v>
      </c>
      <c r="B122" s="466" t="s">
        <v>403</v>
      </c>
    </row>
    <row r="123" spans="1:2" x14ac:dyDescent="0.2">
      <c r="A123" s="461">
        <f t="shared" si="1"/>
        <v>122</v>
      </c>
      <c r="B123" s="501" t="s">
        <v>404</v>
      </c>
    </row>
    <row r="124" spans="1:2" x14ac:dyDescent="0.2">
      <c r="A124" s="461">
        <f t="shared" si="1"/>
        <v>123</v>
      </c>
      <c r="B124" s="501" t="s">
        <v>405</v>
      </c>
    </row>
    <row r="125" spans="1:2" x14ac:dyDescent="0.2">
      <c r="A125" s="461">
        <f t="shared" si="1"/>
        <v>124</v>
      </c>
      <c r="B125" s="501" t="s">
        <v>406</v>
      </c>
    </row>
    <row r="126" spans="1:2" x14ac:dyDescent="0.2">
      <c r="A126" s="461">
        <f t="shared" si="1"/>
        <v>125</v>
      </c>
      <c r="B126" s="501" t="s">
        <v>407</v>
      </c>
    </row>
    <row r="127" spans="1:2" x14ac:dyDescent="0.2">
      <c r="A127" s="461">
        <f t="shared" si="1"/>
        <v>126</v>
      </c>
      <c r="B127" s="501" t="s">
        <v>408</v>
      </c>
    </row>
    <row r="128" spans="1:2" x14ac:dyDescent="0.2">
      <c r="A128" s="461">
        <f t="shared" si="1"/>
        <v>127</v>
      </c>
      <c r="B128" s="501" t="s">
        <v>409</v>
      </c>
    </row>
    <row r="129" spans="1:2" x14ac:dyDescent="0.2">
      <c r="A129" s="461">
        <f t="shared" si="1"/>
        <v>128</v>
      </c>
      <c r="B129" s="501" t="s">
        <v>410</v>
      </c>
    </row>
    <row r="130" spans="1:2" x14ac:dyDescent="0.2">
      <c r="A130" s="461">
        <f t="shared" si="1"/>
        <v>129</v>
      </c>
      <c r="B130" s="501" t="s">
        <v>411</v>
      </c>
    </row>
    <row r="131" spans="1:2" x14ac:dyDescent="0.2">
      <c r="A131" s="461">
        <f t="shared" ref="A131:A194" si="2">A130+1</f>
        <v>130</v>
      </c>
      <c r="B131" s="501" t="s">
        <v>412</v>
      </c>
    </row>
    <row r="132" spans="1:2" x14ac:dyDescent="0.2">
      <c r="A132" s="461">
        <f t="shared" si="2"/>
        <v>131</v>
      </c>
      <c r="B132" s="501" t="s">
        <v>413</v>
      </c>
    </row>
    <row r="133" spans="1:2" x14ac:dyDescent="0.2">
      <c r="A133" s="461">
        <f t="shared" si="2"/>
        <v>132</v>
      </c>
      <c r="B133" s="501" t="s">
        <v>414</v>
      </c>
    </row>
    <row r="134" spans="1:2" x14ac:dyDescent="0.2">
      <c r="A134" s="461">
        <f t="shared" si="2"/>
        <v>133</v>
      </c>
      <c r="B134" s="501" t="s">
        <v>415</v>
      </c>
    </row>
    <row r="135" spans="1:2" x14ac:dyDescent="0.2">
      <c r="A135" s="461">
        <f t="shared" si="2"/>
        <v>134</v>
      </c>
      <c r="B135" s="501" t="s">
        <v>416</v>
      </c>
    </row>
    <row r="136" spans="1:2" x14ac:dyDescent="0.2">
      <c r="A136" s="461">
        <f t="shared" si="2"/>
        <v>135</v>
      </c>
      <c r="B136" s="501" t="s">
        <v>417</v>
      </c>
    </row>
    <row r="137" spans="1:2" x14ac:dyDescent="0.2">
      <c r="A137" s="461">
        <f t="shared" si="2"/>
        <v>136</v>
      </c>
      <c r="B137" s="501" t="s">
        <v>418</v>
      </c>
    </row>
    <row r="138" spans="1:2" x14ac:dyDescent="0.2">
      <c r="A138" s="461">
        <f t="shared" si="2"/>
        <v>137</v>
      </c>
      <c r="B138" s="501" t="s">
        <v>419</v>
      </c>
    </row>
    <row r="139" spans="1:2" x14ac:dyDescent="0.2">
      <c r="A139" s="461">
        <f t="shared" si="2"/>
        <v>138</v>
      </c>
      <c r="B139" s="501" t="s">
        <v>420</v>
      </c>
    </row>
    <row r="140" spans="1:2" x14ac:dyDescent="0.2">
      <c r="A140" s="461">
        <f t="shared" si="2"/>
        <v>139</v>
      </c>
      <c r="B140" s="501" t="s">
        <v>421</v>
      </c>
    </row>
    <row r="141" spans="1:2" x14ac:dyDescent="0.2">
      <c r="A141" s="461">
        <f t="shared" si="2"/>
        <v>140</v>
      </c>
      <c r="B141" s="501" t="s">
        <v>422</v>
      </c>
    </row>
    <row r="142" spans="1:2" x14ac:dyDescent="0.2">
      <c r="A142" s="461">
        <f t="shared" si="2"/>
        <v>141</v>
      </c>
      <c r="B142" s="501" t="s">
        <v>423</v>
      </c>
    </row>
    <row r="143" spans="1:2" x14ac:dyDescent="0.2">
      <c r="A143" s="461">
        <f t="shared" si="2"/>
        <v>142</v>
      </c>
      <c r="B143" s="501" t="s">
        <v>424</v>
      </c>
    </row>
    <row r="144" spans="1:2" x14ac:dyDescent="0.2">
      <c r="A144" s="461">
        <f t="shared" si="2"/>
        <v>143</v>
      </c>
      <c r="B144" s="501" t="s">
        <v>425</v>
      </c>
    </row>
    <row r="145" spans="1:2" x14ac:dyDescent="0.2">
      <c r="A145" s="461">
        <f t="shared" si="2"/>
        <v>144</v>
      </c>
      <c r="B145" s="501" t="s">
        <v>426</v>
      </c>
    </row>
    <row r="146" spans="1:2" x14ac:dyDescent="0.2">
      <c r="A146" s="461">
        <f t="shared" si="2"/>
        <v>145</v>
      </c>
      <c r="B146" s="501" t="s">
        <v>427</v>
      </c>
    </row>
    <row r="147" spans="1:2" x14ac:dyDescent="0.2">
      <c r="A147" s="461">
        <f t="shared" si="2"/>
        <v>146</v>
      </c>
      <c r="B147" s="501" t="s">
        <v>428</v>
      </c>
    </row>
    <row r="148" spans="1:2" x14ac:dyDescent="0.2">
      <c r="A148" s="461">
        <f t="shared" si="2"/>
        <v>147</v>
      </c>
      <c r="B148" s="501" t="s">
        <v>429</v>
      </c>
    </row>
    <row r="149" spans="1:2" x14ac:dyDescent="0.2">
      <c r="A149" s="461">
        <f t="shared" si="2"/>
        <v>148</v>
      </c>
      <c r="B149" s="501" t="s">
        <v>430</v>
      </c>
    </row>
    <row r="150" spans="1:2" x14ac:dyDescent="0.2">
      <c r="A150" s="461">
        <f t="shared" si="2"/>
        <v>149</v>
      </c>
      <c r="B150" s="501" t="s">
        <v>431</v>
      </c>
    </row>
    <row r="151" spans="1:2" x14ac:dyDescent="0.2">
      <c r="A151" s="461">
        <f t="shared" si="2"/>
        <v>150</v>
      </c>
      <c r="B151" s="501" t="s">
        <v>432</v>
      </c>
    </row>
    <row r="152" spans="1:2" x14ac:dyDescent="0.2">
      <c r="A152" s="461">
        <f t="shared" si="2"/>
        <v>151</v>
      </c>
      <c r="B152" s="501" t="s">
        <v>433</v>
      </c>
    </row>
    <row r="153" spans="1:2" x14ac:dyDescent="0.2">
      <c r="A153" s="461">
        <f t="shared" si="2"/>
        <v>152</v>
      </c>
      <c r="B153" s="501" t="s">
        <v>434</v>
      </c>
    </row>
    <row r="154" spans="1:2" x14ac:dyDescent="0.2">
      <c r="A154" s="461">
        <f t="shared" si="2"/>
        <v>153</v>
      </c>
      <c r="B154" s="501" t="s">
        <v>435</v>
      </c>
    </row>
    <row r="155" spans="1:2" x14ac:dyDescent="0.2">
      <c r="A155" s="461">
        <f t="shared" si="2"/>
        <v>154</v>
      </c>
      <c r="B155" s="501" t="s">
        <v>436</v>
      </c>
    </row>
    <row r="156" spans="1:2" x14ac:dyDescent="0.2">
      <c r="A156" s="461">
        <f t="shared" si="2"/>
        <v>155</v>
      </c>
      <c r="B156" s="501" t="s">
        <v>437</v>
      </c>
    </row>
    <row r="157" spans="1:2" x14ac:dyDescent="0.2">
      <c r="A157" s="461">
        <f t="shared" si="2"/>
        <v>156</v>
      </c>
      <c r="B157" s="501" t="s">
        <v>438</v>
      </c>
    </row>
    <row r="158" spans="1:2" x14ac:dyDescent="0.2">
      <c r="A158" s="461">
        <f t="shared" si="2"/>
        <v>157</v>
      </c>
      <c r="B158" s="501" t="s">
        <v>439</v>
      </c>
    </row>
    <row r="159" spans="1:2" x14ac:dyDescent="0.2">
      <c r="A159" s="461">
        <f t="shared" si="2"/>
        <v>158</v>
      </c>
      <c r="B159" s="501" t="s">
        <v>440</v>
      </c>
    </row>
    <row r="160" spans="1:2" x14ac:dyDescent="0.2">
      <c r="A160" s="461">
        <f t="shared" si="2"/>
        <v>159</v>
      </c>
      <c r="B160" s="501" t="s">
        <v>441</v>
      </c>
    </row>
    <row r="161" spans="1:2" x14ac:dyDescent="0.2">
      <c r="A161" s="461">
        <f t="shared" si="2"/>
        <v>160</v>
      </c>
      <c r="B161" s="501" t="s">
        <v>442</v>
      </c>
    </row>
    <row r="162" spans="1:2" x14ac:dyDescent="0.2">
      <c r="A162" s="461">
        <f t="shared" si="2"/>
        <v>161</v>
      </c>
      <c r="B162" s="501" t="s">
        <v>443</v>
      </c>
    </row>
    <row r="163" spans="1:2" x14ac:dyDescent="0.2">
      <c r="A163" s="461">
        <f t="shared" si="2"/>
        <v>162</v>
      </c>
      <c r="B163" s="501" t="s">
        <v>444</v>
      </c>
    </row>
    <row r="164" spans="1:2" x14ac:dyDescent="0.2">
      <c r="A164" s="461">
        <f t="shared" si="2"/>
        <v>163</v>
      </c>
      <c r="B164" s="501" t="s">
        <v>445</v>
      </c>
    </row>
    <row r="165" spans="1:2" x14ac:dyDescent="0.2">
      <c r="A165" s="461">
        <f t="shared" si="2"/>
        <v>164</v>
      </c>
      <c r="B165" s="501" t="s">
        <v>446</v>
      </c>
    </row>
    <row r="166" spans="1:2" x14ac:dyDescent="0.2">
      <c r="A166" s="461">
        <f t="shared" si="2"/>
        <v>165</v>
      </c>
      <c r="B166" s="501" t="s">
        <v>447</v>
      </c>
    </row>
    <row r="167" spans="1:2" x14ac:dyDescent="0.2">
      <c r="A167" s="461">
        <f t="shared" si="2"/>
        <v>166</v>
      </c>
      <c r="B167" s="501" t="s">
        <v>448</v>
      </c>
    </row>
    <row r="168" spans="1:2" x14ac:dyDescent="0.2">
      <c r="A168" s="461">
        <f t="shared" si="2"/>
        <v>167</v>
      </c>
      <c r="B168" s="501" t="s">
        <v>449</v>
      </c>
    </row>
    <row r="169" spans="1:2" x14ac:dyDescent="0.2">
      <c r="A169" s="461">
        <f t="shared" si="2"/>
        <v>168</v>
      </c>
      <c r="B169" s="501" t="s">
        <v>450</v>
      </c>
    </row>
    <row r="170" spans="1:2" x14ac:dyDescent="0.2">
      <c r="A170" s="461">
        <f t="shared" si="2"/>
        <v>169</v>
      </c>
      <c r="B170" s="501" t="s">
        <v>451</v>
      </c>
    </row>
    <row r="171" spans="1:2" x14ac:dyDescent="0.2">
      <c r="A171" s="461">
        <f t="shared" si="2"/>
        <v>170</v>
      </c>
      <c r="B171" s="501" t="s">
        <v>452</v>
      </c>
    </row>
    <row r="172" spans="1:2" x14ac:dyDescent="0.2">
      <c r="A172" s="461">
        <f t="shared" si="2"/>
        <v>171</v>
      </c>
      <c r="B172" s="501" t="s">
        <v>453</v>
      </c>
    </row>
    <row r="173" spans="1:2" x14ac:dyDescent="0.2">
      <c r="A173" s="461">
        <f t="shared" si="2"/>
        <v>172</v>
      </c>
      <c r="B173" s="501" t="s">
        <v>454</v>
      </c>
    </row>
    <row r="174" spans="1:2" x14ac:dyDescent="0.2">
      <c r="A174" s="461">
        <f t="shared" si="2"/>
        <v>173</v>
      </c>
      <c r="B174" s="501" t="s">
        <v>455</v>
      </c>
    </row>
    <row r="175" spans="1:2" x14ac:dyDescent="0.2">
      <c r="A175" s="461">
        <f t="shared" si="2"/>
        <v>174</v>
      </c>
      <c r="B175" s="501" t="s">
        <v>456</v>
      </c>
    </row>
    <row r="176" spans="1:2" x14ac:dyDescent="0.2">
      <c r="A176" s="461">
        <f t="shared" si="2"/>
        <v>175</v>
      </c>
      <c r="B176" s="501" t="s">
        <v>457</v>
      </c>
    </row>
    <row r="177" spans="1:2" x14ac:dyDescent="0.2">
      <c r="A177" s="461">
        <f t="shared" si="2"/>
        <v>176</v>
      </c>
      <c r="B177" s="501" t="s">
        <v>458</v>
      </c>
    </row>
    <row r="178" spans="1:2" x14ac:dyDescent="0.2">
      <c r="A178" s="461">
        <f t="shared" si="2"/>
        <v>177</v>
      </c>
      <c r="B178" s="501" t="s">
        <v>459</v>
      </c>
    </row>
    <row r="179" spans="1:2" x14ac:dyDescent="0.2">
      <c r="A179" s="461">
        <f t="shared" si="2"/>
        <v>178</v>
      </c>
      <c r="B179" s="501" t="s">
        <v>460</v>
      </c>
    </row>
    <row r="180" spans="1:2" x14ac:dyDescent="0.2">
      <c r="A180" s="461">
        <f t="shared" si="2"/>
        <v>179</v>
      </c>
      <c r="B180" s="501" t="s">
        <v>461</v>
      </c>
    </row>
    <row r="181" spans="1:2" x14ac:dyDescent="0.2">
      <c r="A181" s="461">
        <f t="shared" si="2"/>
        <v>180</v>
      </c>
      <c r="B181" s="501" t="s">
        <v>462</v>
      </c>
    </row>
    <row r="182" spans="1:2" x14ac:dyDescent="0.2">
      <c r="A182" s="461">
        <f t="shared" si="2"/>
        <v>181</v>
      </c>
      <c r="B182" s="501" t="s">
        <v>463</v>
      </c>
    </row>
    <row r="183" spans="1:2" x14ac:dyDescent="0.2">
      <c r="A183" s="461">
        <f t="shared" si="2"/>
        <v>182</v>
      </c>
      <c r="B183" s="501" t="s">
        <v>464</v>
      </c>
    </row>
    <row r="184" spans="1:2" x14ac:dyDescent="0.2">
      <c r="A184" s="461">
        <f t="shared" si="2"/>
        <v>183</v>
      </c>
      <c r="B184" s="501" t="s">
        <v>465</v>
      </c>
    </row>
    <row r="185" spans="1:2" x14ac:dyDescent="0.2">
      <c r="A185" s="461">
        <f t="shared" si="2"/>
        <v>184</v>
      </c>
      <c r="B185" s="501" t="s">
        <v>466</v>
      </c>
    </row>
    <row r="186" spans="1:2" x14ac:dyDescent="0.2">
      <c r="A186" s="461">
        <f t="shared" si="2"/>
        <v>185</v>
      </c>
      <c r="B186" s="501" t="s">
        <v>467</v>
      </c>
    </row>
    <row r="187" spans="1:2" x14ac:dyDescent="0.2">
      <c r="A187" s="461">
        <f t="shared" si="2"/>
        <v>186</v>
      </c>
      <c r="B187" s="502" t="s">
        <v>468</v>
      </c>
    </row>
    <row r="188" spans="1:2" x14ac:dyDescent="0.2">
      <c r="A188" s="461">
        <f t="shared" si="2"/>
        <v>187</v>
      </c>
      <c r="B188" s="501" t="s">
        <v>469</v>
      </c>
    </row>
    <row r="189" spans="1:2" x14ac:dyDescent="0.2">
      <c r="A189" s="461">
        <f t="shared" si="2"/>
        <v>188</v>
      </c>
      <c r="B189" s="501" t="s">
        <v>470</v>
      </c>
    </row>
    <row r="190" spans="1:2" x14ac:dyDescent="0.2">
      <c r="A190" s="461">
        <f t="shared" si="2"/>
        <v>189</v>
      </c>
      <c r="B190" s="501" t="s">
        <v>471</v>
      </c>
    </row>
    <row r="191" spans="1:2" x14ac:dyDescent="0.2">
      <c r="A191" s="461">
        <f t="shared" si="2"/>
        <v>190</v>
      </c>
      <c r="B191" s="501" t="s">
        <v>472</v>
      </c>
    </row>
    <row r="192" spans="1:2" x14ac:dyDescent="0.2">
      <c r="A192" s="461">
        <f t="shared" si="2"/>
        <v>191</v>
      </c>
      <c r="B192" s="501" t="s">
        <v>473</v>
      </c>
    </row>
    <row r="193" spans="1:2" x14ac:dyDescent="0.2">
      <c r="A193" s="461">
        <f t="shared" si="2"/>
        <v>192</v>
      </c>
      <c r="B193" s="501" t="s">
        <v>474</v>
      </c>
    </row>
    <row r="194" spans="1:2" x14ac:dyDescent="0.2">
      <c r="A194" s="461">
        <f t="shared" si="2"/>
        <v>193</v>
      </c>
      <c r="B194" s="501" t="s">
        <v>475</v>
      </c>
    </row>
    <row r="195" spans="1:2" x14ac:dyDescent="0.2">
      <c r="A195" s="461">
        <f t="shared" ref="A195:A258" si="3">A194+1</f>
        <v>194</v>
      </c>
      <c r="B195" s="501" t="s">
        <v>476</v>
      </c>
    </row>
    <row r="196" spans="1:2" x14ac:dyDescent="0.2">
      <c r="A196" s="461">
        <f t="shared" si="3"/>
        <v>195</v>
      </c>
      <c r="B196" s="501" t="s">
        <v>477</v>
      </c>
    </row>
    <row r="197" spans="1:2" x14ac:dyDescent="0.2">
      <c r="A197" s="461">
        <f t="shared" si="3"/>
        <v>196</v>
      </c>
      <c r="B197" s="501" t="s">
        <v>478</v>
      </c>
    </row>
    <row r="198" spans="1:2" x14ac:dyDescent="0.2">
      <c r="A198" s="461">
        <f t="shared" si="3"/>
        <v>197</v>
      </c>
      <c r="B198" s="501" t="s">
        <v>479</v>
      </c>
    </row>
    <row r="199" spans="1:2" x14ac:dyDescent="0.2">
      <c r="A199" s="461">
        <f t="shared" si="3"/>
        <v>198</v>
      </c>
      <c r="B199" s="501" t="s">
        <v>480</v>
      </c>
    </row>
    <row r="200" spans="1:2" x14ac:dyDescent="0.2">
      <c r="A200" s="461">
        <f t="shared" si="3"/>
        <v>199</v>
      </c>
      <c r="B200" s="501" t="s">
        <v>481</v>
      </c>
    </row>
    <row r="201" spans="1:2" x14ac:dyDescent="0.2">
      <c r="A201" s="461">
        <f t="shared" si="3"/>
        <v>200</v>
      </c>
      <c r="B201" s="501" t="s">
        <v>482</v>
      </c>
    </row>
    <row r="202" spans="1:2" x14ac:dyDescent="0.2">
      <c r="A202" s="461">
        <f t="shared" si="3"/>
        <v>201</v>
      </c>
      <c r="B202" s="501" t="s">
        <v>483</v>
      </c>
    </row>
    <row r="203" spans="1:2" x14ac:dyDescent="0.2">
      <c r="A203" s="461">
        <f t="shared" si="3"/>
        <v>202</v>
      </c>
      <c r="B203" s="501" t="s">
        <v>484</v>
      </c>
    </row>
    <row r="204" spans="1:2" x14ac:dyDescent="0.2">
      <c r="A204" s="461">
        <f t="shared" si="3"/>
        <v>203</v>
      </c>
      <c r="B204" s="501" t="s">
        <v>485</v>
      </c>
    </row>
    <row r="205" spans="1:2" x14ac:dyDescent="0.2">
      <c r="A205" s="461">
        <f t="shared" si="3"/>
        <v>204</v>
      </c>
      <c r="B205" s="501" t="s">
        <v>486</v>
      </c>
    </row>
    <row r="206" spans="1:2" x14ac:dyDescent="0.2">
      <c r="A206" s="461">
        <f t="shared" si="3"/>
        <v>205</v>
      </c>
      <c r="B206" s="501" t="s">
        <v>487</v>
      </c>
    </row>
    <row r="207" spans="1:2" x14ac:dyDescent="0.2">
      <c r="A207" s="461">
        <f t="shared" si="3"/>
        <v>206</v>
      </c>
      <c r="B207" s="501" t="s">
        <v>488</v>
      </c>
    </row>
    <row r="208" spans="1:2" x14ac:dyDescent="0.2">
      <c r="A208" s="461">
        <f t="shared" si="3"/>
        <v>207</v>
      </c>
      <c r="B208" s="501" t="s">
        <v>489</v>
      </c>
    </row>
    <row r="209" spans="1:2" x14ac:dyDescent="0.2">
      <c r="A209" s="461">
        <f t="shared" si="3"/>
        <v>208</v>
      </c>
      <c r="B209" s="501" t="s">
        <v>490</v>
      </c>
    </row>
    <row r="210" spans="1:2" x14ac:dyDescent="0.2">
      <c r="A210" s="461">
        <f t="shared" si="3"/>
        <v>209</v>
      </c>
      <c r="B210" s="501" t="s">
        <v>491</v>
      </c>
    </row>
    <row r="211" spans="1:2" x14ac:dyDescent="0.2">
      <c r="A211" s="461">
        <f t="shared" si="3"/>
        <v>210</v>
      </c>
      <c r="B211" s="501" t="s">
        <v>492</v>
      </c>
    </row>
    <row r="212" spans="1:2" x14ac:dyDescent="0.2">
      <c r="A212" s="461">
        <f t="shared" si="3"/>
        <v>211</v>
      </c>
      <c r="B212" s="501" t="s">
        <v>493</v>
      </c>
    </row>
    <row r="213" spans="1:2" x14ac:dyDescent="0.2">
      <c r="A213" s="461">
        <f t="shared" si="3"/>
        <v>212</v>
      </c>
      <c r="B213" s="501" t="s">
        <v>494</v>
      </c>
    </row>
    <row r="214" spans="1:2" x14ac:dyDescent="0.2">
      <c r="A214" s="461">
        <f t="shared" si="3"/>
        <v>213</v>
      </c>
      <c r="B214" s="502" t="s">
        <v>495</v>
      </c>
    </row>
    <row r="215" spans="1:2" x14ac:dyDescent="0.2">
      <c r="A215" s="461">
        <f t="shared" si="3"/>
        <v>214</v>
      </c>
      <c r="B215" s="501" t="s">
        <v>496</v>
      </c>
    </row>
    <row r="216" spans="1:2" x14ac:dyDescent="0.2">
      <c r="A216" s="461">
        <f t="shared" si="3"/>
        <v>215</v>
      </c>
      <c r="B216" s="501" t="s">
        <v>497</v>
      </c>
    </row>
    <row r="217" spans="1:2" x14ac:dyDescent="0.2">
      <c r="A217" s="461">
        <f t="shared" si="3"/>
        <v>216</v>
      </c>
      <c r="B217" s="501" t="s">
        <v>498</v>
      </c>
    </row>
    <row r="218" spans="1:2" x14ac:dyDescent="0.2">
      <c r="A218" s="461">
        <f t="shared" si="3"/>
        <v>217</v>
      </c>
      <c r="B218" s="502" t="s">
        <v>499</v>
      </c>
    </row>
    <row r="219" spans="1:2" x14ac:dyDescent="0.2">
      <c r="A219" s="461">
        <f t="shared" si="3"/>
        <v>218</v>
      </c>
      <c r="B219" s="501" t="s">
        <v>500</v>
      </c>
    </row>
    <row r="220" spans="1:2" x14ac:dyDescent="0.2">
      <c r="A220" s="461">
        <f t="shared" si="3"/>
        <v>219</v>
      </c>
      <c r="B220" s="502" t="s">
        <v>501</v>
      </c>
    </row>
    <row r="221" spans="1:2" x14ac:dyDescent="0.2">
      <c r="A221" s="461">
        <f t="shared" si="3"/>
        <v>220</v>
      </c>
      <c r="B221" s="502" t="s">
        <v>502</v>
      </c>
    </row>
    <row r="222" spans="1:2" x14ac:dyDescent="0.2">
      <c r="A222" s="461">
        <f t="shared" si="3"/>
        <v>221</v>
      </c>
      <c r="B222" s="501" t="s">
        <v>384</v>
      </c>
    </row>
    <row r="223" spans="1:2" x14ac:dyDescent="0.2">
      <c r="A223" s="461">
        <f t="shared" si="3"/>
        <v>222</v>
      </c>
      <c r="B223" s="501" t="s">
        <v>503</v>
      </c>
    </row>
    <row r="224" spans="1:2" x14ac:dyDescent="0.2">
      <c r="A224" s="461">
        <f t="shared" si="3"/>
        <v>223</v>
      </c>
      <c r="B224" s="501" t="s">
        <v>504</v>
      </c>
    </row>
    <row r="225" spans="1:2" x14ac:dyDescent="0.2">
      <c r="A225" s="461">
        <f t="shared" si="3"/>
        <v>224</v>
      </c>
      <c r="B225" s="501" t="s">
        <v>505</v>
      </c>
    </row>
    <row r="226" spans="1:2" x14ac:dyDescent="0.2">
      <c r="A226" s="461">
        <f t="shared" si="3"/>
        <v>225</v>
      </c>
      <c r="B226" s="501" t="s">
        <v>506</v>
      </c>
    </row>
    <row r="227" spans="1:2" x14ac:dyDescent="0.2">
      <c r="A227" s="461">
        <f t="shared" si="3"/>
        <v>226</v>
      </c>
      <c r="B227" s="501" t="s">
        <v>507</v>
      </c>
    </row>
    <row r="228" spans="1:2" x14ac:dyDescent="0.2">
      <c r="A228" s="461">
        <f t="shared" si="3"/>
        <v>227</v>
      </c>
      <c r="B228" s="502" t="s">
        <v>508</v>
      </c>
    </row>
    <row r="229" spans="1:2" x14ac:dyDescent="0.2">
      <c r="A229" s="461">
        <f t="shared" si="3"/>
        <v>228</v>
      </c>
      <c r="B229" s="501" t="s">
        <v>509</v>
      </c>
    </row>
    <row r="230" spans="1:2" x14ac:dyDescent="0.2">
      <c r="A230" s="461">
        <f t="shared" si="3"/>
        <v>229</v>
      </c>
      <c r="B230" s="501" t="s">
        <v>510</v>
      </c>
    </row>
    <row r="231" spans="1:2" x14ac:dyDescent="0.2">
      <c r="A231" s="461">
        <f t="shared" si="3"/>
        <v>230</v>
      </c>
      <c r="B231" s="502" t="s">
        <v>511</v>
      </c>
    </row>
    <row r="232" spans="1:2" x14ac:dyDescent="0.2">
      <c r="A232" s="461">
        <f t="shared" si="3"/>
        <v>231</v>
      </c>
      <c r="B232" s="501" t="s">
        <v>512</v>
      </c>
    </row>
    <row r="233" spans="1:2" x14ac:dyDescent="0.2">
      <c r="A233" s="461">
        <f t="shared" si="3"/>
        <v>232</v>
      </c>
      <c r="B233" s="501" t="s">
        <v>513</v>
      </c>
    </row>
    <row r="234" spans="1:2" x14ac:dyDescent="0.2">
      <c r="A234" s="461">
        <f t="shared" si="3"/>
        <v>233</v>
      </c>
      <c r="B234" s="502" t="s">
        <v>514</v>
      </c>
    </row>
    <row r="235" spans="1:2" x14ac:dyDescent="0.2">
      <c r="A235" s="461">
        <f t="shared" si="3"/>
        <v>234</v>
      </c>
      <c r="B235" s="501" t="s">
        <v>515</v>
      </c>
    </row>
    <row r="236" spans="1:2" x14ac:dyDescent="0.2">
      <c r="A236" s="461">
        <f t="shared" si="3"/>
        <v>235</v>
      </c>
      <c r="B236" s="501" t="s">
        <v>516</v>
      </c>
    </row>
    <row r="237" spans="1:2" x14ac:dyDescent="0.2">
      <c r="A237" s="461">
        <f t="shared" si="3"/>
        <v>236</v>
      </c>
      <c r="B237" s="501" t="s">
        <v>517</v>
      </c>
    </row>
    <row r="238" spans="1:2" x14ac:dyDescent="0.2">
      <c r="A238" s="461">
        <f t="shared" si="3"/>
        <v>237</v>
      </c>
      <c r="B238" s="501" t="s">
        <v>518</v>
      </c>
    </row>
    <row r="239" spans="1:2" x14ac:dyDescent="0.2">
      <c r="A239" s="461">
        <f t="shared" si="3"/>
        <v>238</v>
      </c>
      <c r="B239" s="502" t="s">
        <v>519</v>
      </c>
    </row>
    <row r="240" spans="1:2" x14ac:dyDescent="0.2">
      <c r="A240" s="461">
        <f t="shared" si="3"/>
        <v>239</v>
      </c>
      <c r="B240" s="501" t="s">
        <v>520</v>
      </c>
    </row>
    <row r="241" spans="1:2" x14ac:dyDescent="0.2">
      <c r="A241" s="461">
        <f t="shared" si="3"/>
        <v>240</v>
      </c>
      <c r="B241" s="501" t="s">
        <v>521</v>
      </c>
    </row>
    <row r="242" spans="1:2" x14ac:dyDescent="0.2">
      <c r="A242" s="461">
        <f t="shared" si="3"/>
        <v>241</v>
      </c>
      <c r="B242" s="501" t="s">
        <v>522</v>
      </c>
    </row>
    <row r="243" spans="1:2" x14ac:dyDescent="0.2">
      <c r="A243" s="461">
        <f t="shared" si="3"/>
        <v>242</v>
      </c>
      <c r="B243" s="501" t="s">
        <v>523</v>
      </c>
    </row>
    <row r="244" spans="1:2" x14ac:dyDescent="0.2">
      <c r="A244" s="461">
        <f t="shared" si="3"/>
        <v>243</v>
      </c>
      <c r="B244" s="501" t="s">
        <v>524</v>
      </c>
    </row>
    <row r="245" spans="1:2" x14ac:dyDescent="0.2">
      <c r="A245" s="461">
        <f t="shared" si="3"/>
        <v>244</v>
      </c>
      <c r="B245" s="501" t="s">
        <v>525</v>
      </c>
    </row>
    <row r="246" spans="1:2" x14ac:dyDescent="0.2">
      <c r="A246" s="461">
        <f t="shared" si="3"/>
        <v>245</v>
      </c>
      <c r="B246" s="501" t="s">
        <v>526</v>
      </c>
    </row>
    <row r="247" spans="1:2" x14ac:dyDescent="0.2">
      <c r="A247" s="461">
        <f t="shared" si="3"/>
        <v>246</v>
      </c>
      <c r="B247" s="501" t="s">
        <v>527</v>
      </c>
    </row>
    <row r="248" spans="1:2" x14ac:dyDescent="0.2">
      <c r="A248" s="461">
        <f t="shared" si="3"/>
        <v>247</v>
      </c>
      <c r="B248" s="501" t="s">
        <v>528</v>
      </c>
    </row>
    <row r="249" spans="1:2" x14ac:dyDescent="0.2">
      <c r="A249" s="461">
        <f t="shared" si="3"/>
        <v>248</v>
      </c>
      <c r="B249" s="501" t="s">
        <v>529</v>
      </c>
    </row>
    <row r="250" spans="1:2" x14ac:dyDescent="0.2">
      <c r="A250" s="461">
        <f t="shared" si="3"/>
        <v>249</v>
      </c>
      <c r="B250" s="501" t="s">
        <v>530</v>
      </c>
    </row>
    <row r="251" spans="1:2" x14ac:dyDescent="0.2">
      <c r="A251" s="461">
        <f t="shared" si="3"/>
        <v>250</v>
      </c>
      <c r="B251" s="502" t="s">
        <v>531</v>
      </c>
    </row>
    <row r="252" spans="1:2" x14ac:dyDescent="0.2">
      <c r="A252" s="461">
        <f t="shared" si="3"/>
        <v>251</v>
      </c>
      <c r="B252" s="502" t="s">
        <v>532</v>
      </c>
    </row>
    <row r="253" spans="1:2" x14ac:dyDescent="0.2">
      <c r="A253" s="461">
        <f t="shared" si="3"/>
        <v>252</v>
      </c>
      <c r="B253" s="502" t="s">
        <v>533</v>
      </c>
    </row>
    <row r="254" spans="1:2" x14ac:dyDescent="0.2">
      <c r="A254" s="461">
        <f t="shared" si="3"/>
        <v>253</v>
      </c>
      <c r="B254" s="502" t="s">
        <v>534</v>
      </c>
    </row>
    <row r="255" spans="1:2" x14ac:dyDescent="0.2">
      <c r="A255" s="461">
        <f t="shared" si="3"/>
        <v>254</v>
      </c>
      <c r="B255" s="502" t="s">
        <v>535</v>
      </c>
    </row>
    <row r="256" spans="1:2" x14ac:dyDescent="0.2">
      <c r="A256" s="461">
        <f t="shared" si="3"/>
        <v>255</v>
      </c>
      <c r="B256" s="502" t="s">
        <v>536</v>
      </c>
    </row>
    <row r="257" spans="1:2" x14ac:dyDescent="0.2">
      <c r="A257" s="461">
        <f t="shared" si="3"/>
        <v>256</v>
      </c>
      <c r="B257" s="501" t="s">
        <v>537</v>
      </c>
    </row>
    <row r="258" spans="1:2" x14ac:dyDescent="0.2">
      <c r="A258" s="461">
        <f t="shared" si="3"/>
        <v>257</v>
      </c>
      <c r="B258" s="502" t="s">
        <v>538</v>
      </c>
    </row>
    <row r="259" spans="1:2" x14ac:dyDescent="0.2">
      <c r="A259" s="461">
        <f t="shared" ref="A259:A322" si="4">A258+1</f>
        <v>258</v>
      </c>
      <c r="B259" s="502" t="s">
        <v>539</v>
      </c>
    </row>
    <row r="260" spans="1:2" x14ac:dyDescent="0.2">
      <c r="A260" s="461">
        <f t="shared" si="4"/>
        <v>259</v>
      </c>
      <c r="B260" s="465" t="s">
        <v>540</v>
      </c>
    </row>
    <row r="261" spans="1:2" x14ac:dyDescent="0.2">
      <c r="A261" s="461">
        <f t="shared" si="4"/>
        <v>260</v>
      </c>
      <c r="B261" s="465" t="s">
        <v>541</v>
      </c>
    </row>
    <row r="262" spans="1:2" ht="38.25" customHeight="1" x14ac:dyDescent="0.2">
      <c r="A262" s="461">
        <f t="shared" si="4"/>
        <v>261</v>
      </c>
      <c r="B262" s="501" t="s">
        <v>542</v>
      </c>
    </row>
    <row r="263" spans="1:2" ht="25.5" x14ac:dyDescent="0.2">
      <c r="A263" s="461">
        <f t="shared" si="4"/>
        <v>262</v>
      </c>
      <c r="B263" s="501" t="s">
        <v>543</v>
      </c>
    </row>
    <row r="264" spans="1:2" ht="25.5" customHeight="1" x14ac:dyDescent="0.2">
      <c r="A264" s="461">
        <f t="shared" si="4"/>
        <v>263</v>
      </c>
      <c r="B264" s="501" t="s">
        <v>544</v>
      </c>
    </row>
    <row r="265" spans="1:2" ht="51" customHeight="1" x14ac:dyDescent="0.2">
      <c r="A265" s="461">
        <f t="shared" si="4"/>
        <v>264</v>
      </c>
      <c r="B265" s="501" t="s">
        <v>545</v>
      </c>
    </row>
    <row r="266" spans="1:2" ht="25.5" customHeight="1" x14ac:dyDescent="0.2">
      <c r="A266" s="461">
        <f t="shared" si="4"/>
        <v>265</v>
      </c>
      <c r="B266" s="501" t="s">
        <v>546</v>
      </c>
    </row>
    <row r="267" spans="1:2" ht="38.25" customHeight="1" x14ac:dyDescent="0.2">
      <c r="A267" s="461">
        <f t="shared" si="4"/>
        <v>266</v>
      </c>
      <c r="B267" s="501" t="s">
        <v>547</v>
      </c>
    </row>
    <row r="268" spans="1:2" ht="38.25" customHeight="1" x14ac:dyDescent="0.2">
      <c r="A268" s="461">
        <f t="shared" si="4"/>
        <v>267</v>
      </c>
      <c r="B268" s="501" t="s">
        <v>548</v>
      </c>
    </row>
    <row r="269" spans="1:2" ht="25.5" customHeight="1" x14ac:dyDescent="0.2">
      <c r="A269" s="461">
        <f t="shared" si="4"/>
        <v>268</v>
      </c>
      <c r="B269" s="501" t="s">
        <v>549</v>
      </c>
    </row>
    <row r="270" spans="1:2" ht="25.5" customHeight="1" x14ac:dyDescent="0.2">
      <c r="A270" s="461">
        <f t="shared" si="4"/>
        <v>269</v>
      </c>
      <c r="B270" s="501" t="s">
        <v>550</v>
      </c>
    </row>
    <row r="271" spans="1:2" ht="38.25" customHeight="1" x14ac:dyDescent="0.2">
      <c r="A271" s="461">
        <f t="shared" si="4"/>
        <v>270</v>
      </c>
      <c r="B271" s="501" t="s">
        <v>551</v>
      </c>
    </row>
    <row r="272" spans="1:2" ht="25.5" customHeight="1" x14ac:dyDescent="0.2">
      <c r="A272" s="461">
        <f t="shared" si="4"/>
        <v>271</v>
      </c>
      <c r="B272" s="501" t="s">
        <v>552</v>
      </c>
    </row>
    <row r="273" spans="1:2" ht="38.25" customHeight="1" x14ac:dyDescent="0.2">
      <c r="A273" s="461">
        <f t="shared" si="4"/>
        <v>272</v>
      </c>
      <c r="B273" s="501" t="s">
        <v>553</v>
      </c>
    </row>
    <row r="274" spans="1:2" x14ac:dyDescent="0.2">
      <c r="A274" s="461">
        <f t="shared" si="4"/>
        <v>273</v>
      </c>
      <c r="B274" s="501" t="s">
        <v>554</v>
      </c>
    </row>
    <row r="275" spans="1:2" ht="25.5" customHeight="1" x14ac:dyDescent="0.2">
      <c r="A275" s="461">
        <f t="shared" si="4"/>
        <v>274</v>
      </c>
      <c r="B275" s="501" t="s">
        <v>555</v>
      </c>
    </row>
    <row r="276" spans="1:2" ht="38.25" customHeight="1" x14ac:dyDescent="0.2">
      <c r="A276" s="461">
        <f t="shared" si="4"/>
        <v>275</v>
      </c>
      <c r="B276" s="501" t="s">
        <v>556</v>
      </c>
    </row>
    <row r="277" spans="1:2" ht="38.25" customHeight="1" x14ac:dyDescent="0.2">
      <c r="A277" s="461">
        <f t="shared" si="4"/>
        <v>276</v>
      </c>
      <c r="B277" s="501" t="s">
        <v>557</v>
      </c>
    </row>
    <row r="278" spans="1:2" ht="25.5" customHeight="1" x14ac:dyDescent="0.2">
      <c r="A278" s="461">
        <f t="shared" si="4"/>
        <v>277</v>
      </c>
      <c r="B278" s="501" t="s">
        <v>558</v>
      </c>
    </row>
    <row r="279" spans="1:2" x14ac:dyDescent="0.2">
      <c r="A279" s="461">
        <f t="shared" si="4"/>
        <v>278</v>
      </c>
      <c r="B279" s="501" t="s">
        <v>559</v>
      </c>
    </row>
    <row r="280" spans="1:2" ht="38.25" customHeight="1" x14ac:dyDescent="0.2">
      <c r="A280" s="461">
        <f t="shared" si="4"/>
        <v>279</v>
      </c>
      <c r="B280" s="501" t="s">
        <v>560</v>
      </c>
    </row>
    <row r="281" spans="1:2" ht="25.5" customHeight="1" x14ac:dyDescent="0.2">
      <c r="A281" s="461">
        <f t="shared" si="4"/>
        <v>280</v>
      </c>
      <c r="B281" s="501" t="s">
        <v>561</v>
      </c>
    </row>
    <row r="282" spans="1:2" ht="25.5" customHeight="1" x14ac:dyDescent="0.2">
      <c r="A282" s="461">
        <f t="shared" si="4"/>
        <v>281</v>
      </c>
      <c r="B282" s="501" t="s">
        <v>562</v>
      </c>
    </row>
    <row r="283" spans="1:2" x14ac:dyDescent="0.2">
      <c r="A283" s="461">
        <f t="shared" si="4"/>
        <v>282</v>
      </c>
      <c r="B283" s="503" t="s">
        <v>563</v>
      </c>
    </row>
    <row r="284" spans="1:2" x14ac:dyDescent="0.2">
      <c r="A284" s="461">
        <f t="shared" si="4"/>
        <v>283</v>
      </c>
      <c r="B284" s="503" t="s">
        <v>564</v>
      </c>
    </row>
    <row r="285" spans="1:2" x14ac:dyDescent="0.2">
      <c r="A285" s="461">
        <f t="shared" si="4"/>
        <v>284</v>
      </c>
      <c r="B285" s="503" t="s">
        <v>565</v>
      </c>
    </row>
    <row r="286" spans="1:2" x14ac:dyDescent="0.2">
      <c r="A286" s="461">
        <f t="shared" si="4"/>
        <v>285</v>
      </c>
      <c r="B286" s="503" t="s">
        <v>566</v>
      </c>
    </row>
    <row r="287" spans="1:2" x14ac:dyDescent="0.2">
      <c r="A287" s="461">
        <f t="shared" si="4"/>
        <v>286</v>
      </c>
      <c r="B287" s="503" t="s">
        <v>567</v>
      </c>
    </row>
    <row r="288" spans="1:2" x14ac:dyDescent="0.2">
      <c r="A288" s="461">
        <f t="shared" si="4"/>
        <v>287</v>
      </c>
      <c r="B288" s="503" t="s">
        <v>568</v>
      </c>
    </row>
    <row r="289" spans="1:2" x14ac:dyDescent="0.2">
      <c r="A289" s="461">
        <f t="shared" si="4"/>
        <v>288</v>
      </c>
      <c r="B289" s="503" t="s">
        <v>569</v>
      </c>
    </row>
    <row r="290" spans="1:2" x14ac:dyDescent="0.2">
      <c r="A290" s="461">
        <f t="shared" si="4"/>
        <v>289</v>
      </c>
      <c r="B290" s="503" t="s">
        <v>570</v>
      </c>
    </row>
    <row r="291" spans="1:2" x14ac:dyDescent="0.2">
      <c r="A291" s="461">
        <f t="shared" si="4"/>
        <v>290</v>
      </c>
      <c r="B291" s="504" t="s">
        <v>571</v>
      </c>
    </row>
    <row r="292" spans="1:2" ht="25.5" x14ac:dyDescent="0.2">
      <c r="A292" s="461">
        <f t="shared" si="4"/>
        <v>291</v>
      </c>
      <c r="B292" s="501" t="s">
        <v>572</v>
      </c>
    </row>
    <row r="293" spans="1:2" x14ac:dyDescent="0.2">
      <c r="A293" s="461">
        <f t="shared" si="4"/>
        <v>292</v>
      </c>
      <c r="B293" s="501" t="s">
        <v>573</v>
      </c>
    </row>
    <row r="294" spans="1:2" x14ac:dyDescent="0.2">
      <c r="A294" s="461">
        <f t="shared" si="4"/>
        <v>293</v>
      </c>
      <c r="B294" s="501" t="s">
        <v>574</v>
      </c>
    </row>
    <row r="295" spans="1:2" x14ac:dyDescent="0.2">
      <c r="A295" s="461">
        <f t="shared" si="4"/>
        <v>294</v>
      </c>
      <c r="B295" s="505" t="s">
        <v>575</v>
      </c>
    </row>
    <row r="296" spans="1:2" x14ac:dyDescent="0.2">
      <c r="A296" s="461">
        <f t="shared" si="4"/>
        <v>295</v>
      </c>
      <c r="B296" s="505" t="s">
        <v>576</v>
      </c>
    </row>
    <row r="297" spans="1:2" x14ac:dyDescent="0.2">
      <c r="A297" s="461">
        <f t="shared" si="4"/>
        <v>296</v>
      </c>
      <c r="B297" s="505" t="s">
        <v>577</v>
      </c>
    </row>
    <row r="298" spans="1:2" x14ac:dyDescent="0.2">
      <c r="A298" s="461">
        <f t="shared" si="4"/>
        <v>297</v>
      </c>
      <c r="B298" s="505" t="s">
        <v>578</v>
      </c>
    </row>
    <row r="299" spans="1:2" x14ac:dyDescent="0.2">
      <c r="A299" s="461">
        <f t="shared" si="4"/>
        <v>298</v>
      </c>
      <c r="B299" s="501" t="s">
        <v>579</v>
      </c>
    </row>
    <row r="300" spans="1:2" x14ac:dyDescent="0.2">
      <c r="A300" s="461">
        <f t="shared" si="4"/>
        <v>299</v>
      </c>
      <c r="B300" s="501" t="s">
        <v>580</v>
      </c>
    </row>
    <row r="301" spans="1:2" x14ac:dyDescent="0.2">
      <c r="A301" s="461">
        <f t="shared" si="4"/>
        <v>300</v>
      </c>
      <c r="B301" s="501" t="s">
        <v>581</v>
      </c>
    </row>
    <row r="302" spans="1:2" x14ac:dyDescent="0.2">
      <c r="A302" s="461">
        <f t="shared" si="4"/>
        <v>301</v>
      </c>
      <c r="B302" s="501" t="s">
        <v>582</v>
      </c>
    </row>
    <row r="303" spans="1:2" x14ac:dyDescent="0.2">
      <c r="A303" s="461">
        <f t="shared" si="4"/>
        <v>302</v>
      </c>
      <c r="B303" s="501" t="s">
        <v>583</v>
      </c>
    </row>
    <row r="304" spans="1:2" x14ac:dyDescent="0.2">
      <c r="A304" s="461">
        <f t="shared" si="4"/>
        <v>303</v>
      </c>
      <c r="B304" s="501" t="s">
        <v>584</v>
      </c>
    </row>
    <row r="305" spans="1:2" x14ac:dyDescent="0.2">
      <c r="A305" s="461">
        <f t="shared" si="4"/>
        <v>304</v>
      </c>
      <c r="B305" s="501" t="s">
        <v>585</v>
      </c>
    </row>
    <row r="306" spans="1:2" x14ac:dyDescent="0.2">
      <c r="A306" s="461">
        <f t="shared" si="4"/>
        <v>305</v>
      </c>
      <c r="B306" s="505" t="s">
        <v>586</v>
      </c>
    </row>
    <row r="307" spans="1:2" x14ac:dyDescent="0.2">
      <c r="A307" s="461">
        <f t="shared" si="4"/>
        <v>306</v>
      </c>
      <c r="B307" s="505" t="s">
        <v>587</v>
      </c>
    </row>
    <row r="308" spans="1:2" x14ac:dyDescent="0.2">
      <c r="A308" s="461">
        <f t="shared" si="4"/>
        <v>307</v>
      </c>
      <c r="B308" s="501" t="s">
        <v>588</v>
      </c>
    </row>
    <row r="309" spans="1:2" x14ac:dyDescent="0.2">
      <c r="A309" s="461">
        <f t="shared" si="4"/>
        <v>308</v>
      </c>
      <c r="B309" s="501" t="s">
        <v>589</v>
      </c>
    </row>
    <row r="310" spans="1:2" x14ac:dyDescent="0.2">
      <c r="A310" s="461">
        <f t="shared" si="4"/>
        <v>309</v>
      </c>
      <c r="B310" s="501" t="s">
        <v>590</v>
      </c>
    </row>
    <row r="311" spans="1:2" x14ac:dyDescent="0.2">
      <c r="A311" s="461">
        <f t="shared" si="4"/>
        <v>310</v>
      </c>
      <c r="B311" s="501" t="s">
        <v>591</v>
      </c>
    </row>
    <row r="312" spans="1:2" x14ac:dyDescent="0.2">
      <c r="A312" s="461">
        <f t="shared" si="4"/>
        <v>311</v>
      </c>
      <c r="B312" s="501" t="s">
        <v>592</v>
      </c>
    </row>
    <row r="313" spans="1:2" x14ac:dyDescent="0.2">
      <c r="A313" s="461">
        <f t="shared" si="4"/>
        <v>312</v>
      </c>
      <c r="B313" s="501" t="s">
        <v>593</v>
      </c>
    </row>
    <row r="314" spans="1:2" x14ac:dyDescent="0.2">
      <c r="A314" s="461">
        <f t="shared" si="4"/>
        <v>313</v>
      </c>
      <c r="B314" s="501" t="s">
        <v>594</v>
      </c>
    </row>
    <row r="315" spans="1:2" x14ac:dyDescent="0.2">
      <c r="A315" s="461">
        <f t="shared" si="4"/>
        <v>314</v>
      </c>
      <c r="B315" s="501" t="s">
        <v>595</v>
      </c>
    </row>
    <row r="316" spans="1:2" x14ac:dyDescent="0.2">
      <c r="A316" s="461">
        <f t="shared" si="4"/>
        <v>315</v>
      </c>
      <c r="B316" s="505" t="s">
        <v>596</v>
      </c>
    </row>
    <row r="317" spans="1:2" x14ac:dyDescent="0.2">
      <c r="A317" s="461">
        <f t="shared" si="4"/>
        <v>316</v>
      </c>
      <c r="B317" s="505" t="s">
        <v>597</v>
      </c>
    </row>
    <row r="318" spans="1:2" x14ac:dyDescent="0.2">
      <c r="A318" s="461">
        <f t="shared" si="4"/>
        <v>317</v>
      </c>
      <c r="B318" s="505" t="s">
        <v>598</v>
      </c>
    </row>
    <row r="319" spans="1:2" x14ac:dyDescent="0.2">
      <c r="A319" s="461">
        <f t="shared" si="4"/>
        <v>318</v>
      </c>
      <c r="B319" s="505" t="s">
        <v>599</v>
      </c>
    </row>
    <row r="320" spans="1:2" x14ac:dyDescent="0.2">
      <c r="A320" s="461">
        <f t="shared" si="4"/>
        <v>319</v>
      </c>
      <c r="B320" s="501" t="s">
        <v>600</v>
      </c>
    </row>
    <row r="321" spans="1:2" x14ac:dyDescent="0.2">
      <c r="A321" s="461">
        <f t="shared" si="4"/>
        <v>320</v>
      </c>
      <c r="B321" s="501" t="s">
        <v>601</v>
      </c>
    </row>
    <row r="322" spans="1:2" x14ac:dyDescent="0.2">
      <c r="A322" s="461">
        <f t="shared" si="4"/>
        <v>321</v>
      </c>
      <c r="B322" s="501" t="s">
        <v>602</v>
      </c>
    </row>
    <row r="323" spans="1:2" x14ac:dyDescent="0.2">
      <c r="A323" s="461">
        <f t="shared" ref="A323:A386" si="5">A322+1</f>
        <v>322</v>
      </c>
      <c r="B323" s="501" t="s">
        <v>603</v>
      </c>
    </row>
    <row r="324" spans="1:2" x14ac:dyDescent="0.2">
      <c r="A324" s="461">
        <f t="shared" si="5"/>
        <v>323</v>
      </c>
      <c r="B324" s="501" t="s">
        <v>604</v>
      </c>
    </row>
    <row r="325" spans="1:2" x14ac:dyDescent="0.2">
      <c r="A325" s="461">
        <f t="shared" si="5"/>
        <v>324</v>
      </c>
      <c r="B325" s="501" t="s">
        <v>605</v>
      </c>
    </row>
    <row r="326" spans="1:2" x14ac:dyDescent="0.2">
      <c r="A326" s="461">
        <f t="shared" si="5"/>
        <v>325</v>
      </c>
      <c r="B326" s="501" t="s">
        <v>606</v>
      </c>
    </row>
    <row r="327" spans="1:2" x14ac:dyDescent="0.2">
      <c r="A327" s="461">
        <f t="shared" si="5"/>
        <v>326</v>
      </c>
      <c r="B327" s="501" t="s">
        <v>607</v>
      </c>
    </row>
    <row r="328" spans="1:2" x14ac:dyDescent="0.2">
      <c r="A328" s="461">
        <f t="shared" si="5"/>
        <v>327</v>
      </c>
      <c r="B328" s="501" t="s">
        <v>608</v>
      </c>
    </row>
    <row r="329" spans="1:2" x14ac:dyDescent="0.2">
      <c r="A329" s="461">
        <f t="shared" si="5"/>
        <v>328</v>
      </c>
      <c r="B329" s="501" t="s">
        <v>609</v>
      </c>
    </row>
    <row r="330" spans="1:2" x14ac:dyDescent="0.2">
      <c r="A330" s="461">
        <f t="shared" si="5"/>
        <v>329</v>
      </c>
      <c r="B330" s="501" t="s">
        <v>610</v>
      </c>
    </row>
    <row r="331" spans="1:2" x14ac:dyDescent="0.2">
      <c r="A331" s="461">
        <f t="shared" si="5"/>
        <v>330</v>
      </c>
      <c r="B331" s="501" t="s">
        <v>611</v>
      </c>
    </row>
    <row r="332" spans="1:2" x14ac:dyDescent="0.2">
      <c r="A332" s="461">
        <f t="shared" si="5"/>
        <v>331</v>
      </c>
      <c r="B332" s="501" t="s">
        <v>612</v>
      </c>
    </row>
    <row r="333" spans="1:2" x14ac:dyDescent="0.2">
      <c r="A333" s="461">
        <f t="shared" si="5"/>
        <v>332</v>
      </c>
      <c r="B333" s="501" t="s">
        <v>613</v>
      </c>
    </row>
    <row r="334" spans="1:2" x14ac:dyDescent="0.2">
      <c r="A334" s="461">
        <f t="shared" si="5"/>
        <v>333</v>
      </c>
      <c r="B334" s="501" t="s">
        <v>614</v>
      </c>
    </row>
    <row r="335" spans="1:2" x14ac:dyDescent="0.2">
      <c r="A335" s="461">
        <f t="shared" si="5"/>
        <v>334</v>
      </c>
      <c r="B335" s="501" t="s">
        <v>615</v>
      </c>
    </row>
    <row r="336" spans="1:2" x14ac:dyDescent="0.2">
      <c r="A336" s="461">
        <f t="shared" si="5"/>
        <v>335</v>
      </c>
      <c r="B336" s="501" t="s">
        <v>616</v>
      </c>
    </row>
    <row r="337" spans="1:2" x14ac:dyDescent="0.2">
      <c r="A337" s="461">
        <f t="shared" si="5"/>
        <v>336</v>
      </c>
      <c r="B337" s="501" t="s">
        <v>617</v>
      </c>
    </row>
    <row r="338" spans="1:2" x14ac:dyDescent="0.2">
      <c r="A338" s="461">
        <f t="shared" si="5"/>
        <v>337</v>
      </c>
      <c r="B338" s="501" t="s">
        <v>618</v>
      </c>
    </row>
    <row r="339" spans="1:2" x14ac:dyDescent="0.2">
      <c r="A339" s="461">
        <f t="shared" si="5"/>
        <v>338</v>
      </c>
      <c r="B339" s="501" t="s">
        <v>619</v>
      </c>
    </row>
    <row r="340" spans="1:2" x14ac:dyDescent="0.2">
      <c r="A340" s="461">
        <f t="shared" si="5"/>
        <v>339</v>
      </c>
      <c r="B340" s="501" t="s">
        <v>620</v>
      </c>
    </row>
    <row r="341" spans="1:2" x14ac:dyDescent="0.2">
      <c r="A341" s="461">
        <f t="shared" si="5"/>
        <v>340</v>
      </c>
      <c r="B341" s="501" t="s">
        <v>621</v>
      </c>
    </row>
    <row r="342" spans="1:2" x14ac:dyDescent="0.2">
      <c r="A342" s="461">
        <f t="shared" si="5"/>
        <v>341</v>
      </c>
      <c r="B342" s="501" t="s">
        <v>622</v>
      </c>
    </row>
    <row r="343" spans="1:2" x14ac:dyDescent="0.2">
      <c r="A343" s="461">
        <f t="shared" si="5"/>
        <v>342</v>
      </c>
      <c r="B343" s="501" t="s">
        <v>623</v>
      </c>
    </row>
    <row r="344" spans="1:2" x14ac:dyDescent="0.2">
      <c r="A344" s="461">
        <f t="shared" si="5"/>
        <v>343</v>
      </c>
      <c r="B344" s="505" t="s">
        <v>624</v>
      </c>
    </row>
    <row r="345" spans="1:2" x14ac:dyDescent="0.2">
      <c r="A345" s="461">
        <f t="shared" si="5"/>
        <v>344</v>
      </c>
      <c r="B345" s="501" t="s">
        <v>625</v>
      </c>
    </row>
    <row r="346" spans="1:2" x14ac:dyDescent="0.2">
      <c r="A346" s="461">
        <f t="shared" si="5"/>
        <v>345</v>
      </c>
      <c r="B346" s="501" t="s">
        <v>626</v>
      </c>
    </row>
    <row r="347" spans="1:2" x14ac:dyDescent="0.2">
      <c r="A347" s="461">
        <f t="shared" si="5"/>
        <v>346</v>
      </c>
      <c r="B347" s="501" t="s">
        <v>627</v>
      </c>
    </row>
    <row r="348" spans="1:2" x14ac:dyDescent="0.2">
      <c r="A348" s="461">
        <f t="shared" si="5"/>
        <v>347</v>
      </c>
      <c r="B348" s="501" t="s">
        <v>628</v>
      </c>
    </row>
    <row r="349" spans="1:2" x14ac:dyDescent="0.2">
      <c r="A349" s="461">
        <f t="shared" si="5"/>
        <v>348</v>
      </c>
      <c r="B349" s="501" t="s">
        <v>629</v>
      </c>
    </row>
    <row r="350" spans="1:2" x14ac:dyDescent="0.2">
      <c r="A350" s="461">
        <f t="shared" si="5"/>
        <v>349</v>
      </c>
      <c r="B350" s="501" t="s">
        <v>630</v>
      </c>
    </row>
    <row r="351" spans="1:2" x14ac:dyDescent="0.2">
      <c r="A351" s="461">
        <f t="shared" si="5"/>
        <v>350</v>
      </c>
      <c r="B351" s="501" t="s">
        <v>631</v>
      </c>
    </row>
    <row r="352" spans="1:2" x14ac:dyDescent="0.2">
      <c r="A352" s="461">
        <f t="shared" si="5"/>
        <v>351</v>
      </c>
      <c r="B352" s="501" t="s">
        <v>632</v>
      </c>
    </row>
    <row r="353" spans="1:2" x14ac:dyDescent="0.2">
      <c r="A353" s="461">
        <f t="shared" si="5"/>
        <v>352</v>
      </c>
      <c r="B353" s="501" t="s">
        <v>633</v>
      </c>
    </row>
    <row r="354" spans="1:2" x14ac:dyDescent="0.2">
      <c r="A354" s="461">
        <f t="shared" si="5"/>
        <v>353</v>
      </c>
      <c r="B354" s="501" t="s">
        <v>634</v>
      </c>
    </row>
    <row r="355" spans="1:2" ht="25.5" x14ac:dyDescent="0.2">
      <c r="A355" s="461">
        <f t="shared" si="5"/>
        <v>354</v>
      </c>
      <c r="B355" s="501" t="s">
        <v>635</v>
      </c>
    </row>
    <row r="356" spans="1:2" x14ac:dyDescent="0.2">
      <c r="A356" s="461">
        <f t="shared" si="5"/>
        <v>355</v>
      </c>
      <c r="B356" s="501" t="s">
        <v>636</v>
      </c>
    </row>
    <row r="357" spans="1:2" x14ac:dyDescent="0.2">
      <c r="A357" s="461">
        <f t="shared" si="5"/>
        <v>356</v>
      </c>
      <c r="B357" s="501" t="s">
        <v>637</v>
      </c>
    </row>
    <row r="358" spans="1:2" x14ac:dyDescent="0.2">
      <c r="A358" s="461">
        <f t="shared" si="5"/>
        <v>357</v>
      </c>
      <c r="B358" s="501" t="s">
        <v>638</v>
      </c>
    </row>
    <row r="359" spans="1:2" ht="25.5" x14ac:dyDescent="0.2">
      <c r="A359" s="461">
        <f t="shared" si="5"/>
        <v>358</v>
      </c>
      <c r="B359" s="501" t="s">
        <v>635</v>
      </c>
    </row>
    <row r="360" spans="1:2" x14ac:dyDescent="0.2">
      <c r="A360" s="461">
        <f t="shared" si="5"/>
        <v>359</v>
      </c>
      <c r="B360" s="501" t="s">
        <v>639</v>
      </c>
    </row>
    <row r="361" spans="1:2" ht="25.5" customHeight="1" x14ac:dyDescent="0.2">
      <c r="A361" s="461">
        <f t="shared" si="5"/>
        <v>360</v>
      </c>
      <c r="B361" s="501" t="s">
        <v>640</v>
      </c>
    </row>
    <row r="362" spans="1:2" x14ac:dyDescent="0.2">
      <c r="A362" s="461">
        <f t="shared" si="5"/>
        <v>361</v>
      </c>
      <c r="B362" s="501" t="s">
        <v>641</v>
      </c>
    </row>
    <row r="363" spans="1:2" x14ac:dyDescent="0.2">
      <c r="A363" s="461">
        <f t="shared" si="5"/>
        <v>362</v>
      </c>
      <c r="B363" s="501" t="s">
        <v>642</v>
      </c>
    </row>
    <row r="364" spans="1:2" x14ac:dyDescent="0.2">
      <c r="A364" s="461">
        <f t="shared" si="5"/>
        <v>363</v>
      </c>
      <c r="B364" s="501" t="s">
        <v>643</v>
      </c>
    </row>
    <row r="365" spans="1:2" x14ac:dyDescent="0.2">
      <c r="A365" s="461">
        <f t="shared" si="5"/>
        <v>364</v>
      </c>
      <c r="B365" s="501" t="s">
        <v>644</v>
      </c>
    </row>
    <row r="366" spans="1:2" x14ac:dyDescent="0.2">
      <c r="A366" s="461">
        <f t="shared" si="5"/>
        <v>365</v>
      </c>
      <c r="B366" s="501" t="s">
        <v>645</v>
      </c>
    </row>
    <row r="367" spans="1:2" x14ac:dyDescent="0.2">
      <c r="A367" s="461">
        <f t="shared" si="5"/>
        <v>366</v>
      </c>
      <c r="B367" s="501" t="s">
        <v>646</v>
      </c>
    </row>
    <row r="368" spans="1:2" x14ac:dyDescent="0.2">
      <c r="A368" s="461">
        <f t="shared" si="5"/>
        <v>367</v>
      </c>
      <c r="B368" s="501" t="s">
        <v>647</v>
      </c>
    </row>
    <row r="369" spans="1:2" x14ac:dyDescent="0.2">
      <c r="A369" s="461">
        <f t="shared" si="5"/>
        <v>368</v>
      </c>
      <c r="B369" s="501" t="s">
        <v>648</v>
      </c>
    </row>
    <row r="370" spans="1:2" x14ac:dyDescent="0.2">
      <c r="A370" s="461">
        <f t="shared" si="5"/>
        <v>369</v>
      </c>
      <c r="B370" s="501" t="s">
        <v>649</v>
      </c>
    </row>
    <row r="371" spans="1:2" x14ac:dyDescent="0.2">
      <c r="A371" s="461">
        <f t="shared" si="5"/>
        <v>370</v>
      </c>
      <c r="B371" s="501" t="s">
        <v>650</v>
      </c>
    </row>
    <row r="372" spans="1:2" x14ac:dyDescent="0.2">
      <c r="A372" s="461">
        <f t="shared" si="5"/>
        <v>371</v>
      </c>
      <c r="B372" s="501" t="s">
        <v>651</v>
      </c>
    </row>
    <row r="373" spans="1:2" ht="25.5" x14ac:dyDescent="0.2">
      <c r="A373" s="461">
        <f t="shared" si="5"/>
        <v>372</v>
      </c>
      <c r="B373" s="501" t="s">
        <v>652</v>
      </c>
    </row>
    <row r="374" spans="1:2" x14ac:dyDescent="0.2">
      <c r="A374" s="461">
        <f t="shared" si="5"/>
        <v>373</v>
      </c>
      <c r="B374" s="501" t="s">
        <v>653</v>
      </c>
    </row>
    <row r="375" spans="1:2" x14ac:dyDescent="0.2">
      <c r="A375" s="461">
        <f t="shared" si="5"/>
        <v>374</v>
      </c>
      <c r="B375" s="501" t="s">
        <v>654</v>
      </c>
    </row>
    <row r="376" spans="1:2" ht="25.5" customHeight="1" x14ac:dyDescent="0.2">
      <c r="A376" s="461">
        <f t="shared" si="5"/>
        <v>375</v>
      </c>
      <c r="B376" s="501" t="s">
        <v>655</v>
      </c>
    </row>
    <row r="377" spans="1:2" x14ac:dyDescent="0.2">
      <c r="A377" s="461">
        <f t="shared" si="5"/>
        <v>376</v>
      </c>
      <c r="B377" s="501" t="s">
        <v>656</v>
      </c>
    </row>
    <row r="378" spans="1:2" x14ac:dyDescent="0.2">
      <c r="A378" s="461">
        <f t="shared" si="5"/>
        <v>377</v>
      </c>
      <c r="B378" s="501" t="s">
        <v>657</v>
      </c>
    </row>
    <row r="379" spans="1:2" ht="25.5" x14ac:dyDescent="0.2">
      <c r="A379" s="461">
        <f t="shared" si="5"/>
        <v>378</v>
      </c>
      <c r="B379" s="501" t="s">
        <v>658</v>
      </c>
    </row>
    <row r="380" spans="1:2" x14ac:dyDescent="0.2">
      <c r="A380" s="461">
        <f t="shared" si="5"/>
        <v>379</v>
      </c>
      <c r="B380" s="501" t="s">
        <v>659</v>
      </c>
    </row>
    <row r="381" spans="1:2" x14ac:dyDescent="0.2">
      <c r="A381" s="461">
        <f t="shared" si="5"/>
        <v>380</v>
      </c>
      <c r="B381" s="501" t="s">
        <v>474</v>
      </c>
    </row>
    <row r="382" spans="1:2" x14ac:dyDescent="0.2">
      <c r="A382" s="461">
        <f t="shared" si="5"/>
        <v>381</v>
      </c>
      <c r="B382" s="501" t="s">
        <v>660</v>
      </c>
    </row>
    <row r="383" spans="1:2" x14ac:dyDescent="0.2">
      <c r="A383" s="461">
        <f t="shared" si="5"/>
        <v>382</v>
      </c>
      <c r="B383" s="501" t="s">
        <v>661</v>
      </c>
    </row>
    <row r="384" spans="1:2" ht="25.5" customHeight="1" x14ac:dyDescent="0.2">
      <c r="A384" s="461">
        <f t="shared" si="5"/>
        <v>383</v>
      </c>
      <c r="B384" s="501" t="s">
        <v>662</v>
      </c>
    </row>
    <row r="385" spans="1:2" x14ac:dyDescent="0.2">
      <c r="A385" s="461">
        <f t="shared" si="5"/>
        <v>384</v>
      </c>
      <c r="B385" s="501" t="s">
        <v>663</v>
      </c>
    </row>
    <row r="386" spans="1:2" ht="25.5" customHeight="1" x14ac:dyDescent="0.2">
      <c r="A386" s="461">
        <f t="shared" si="5"/>
        <v>385</v>
      </c>
      <c r="B386" s="501" t="s">
        <v>664</v>
      </c>
    </row>
    <row r="387" spans="1:2" x14ac:dyDescent="0.2">
      <c r="A387" s="461">
        <f t="shared" ref="A387:A450" si="6">A386+1</f>
        <v>386</v>
      </c>
      <c r="B387" s="501" t="s">
        <v>593</v>
      </c>
    </row>
    <row r="388" spans="1:2" x14ac:dyDescent="0.2">
      <c r="A388" s="461">
        <f t="shared" si="6"/>
        <v>387</v>
      </c>
      <c r="B388" s="503" t="s">
        <v>665</v>
      </c>
    </row>
    <row r="389" spans="1:2" x14ac:dyDescent="0.2">
      <c r="A389" s="461">
        <f t="shared" si="6"/>
        <v>388</v>
      </c>
      <c r="B389" s="503" t="s">
        <v>666</v>
      </c>
    </row>
    <row r="390" spans="1:2" x14ac:dyDescent="0.2">
      <c r="A390" s="461">
        <f t="shared" si="6"/>
        <v>389</v>
      </c>
      <c r="B390" s="501" t="s">
        <v>667</v>
      </c>
    </row>
    <row r="391" spans="1:2" x14ac:dyDescent="0.2">
      <c r="A391" s="461">
        <f t="shared" si="6"/>
        <v>390</v>
      </c>
      <c r="B391" s="501" t="s">
        <v>668</v>
      </c>
    </row>
    <row r="392" spans="1:2" x14ac:dyDescent="0.2">
      <c r="A392" s="461">
        <f t="shared" si="6"/>
        <v>391</v>
      </c>
      <c r="B392" s="501" t="s">
        <v>669</v>
      </c>
    </row>
    <row r="393" spans="1:2" x14ac:dyDescent="0.2">
      <c r="A393" s="461">
        <f t="shared" si="6"/>
        <v>392</v>
      </c>
      <c r="B393" s="501" t="s">
        <v>670</v>
      </c>
    </row>
    <row r="394" spans="1:2" x14ac:dyDescent="0.2">
      <c r="A394" s="461">
        <f t="shared" si="6"/>
        <v>393</v>
      </c>
      <c r="B394" s="501" t="s">
        <v>671</v>
      </c>
    </row>
    <row r="395" spans="1:2" x14ac:dyDescent="0.2">
      <c r="A395" s="461">
        <f t="shared" si="6"/>
        <v>394</v>
      </c>
      <c r="B395" s="501" t="s">
        <v>672</v>
      </c>
    </row>
    <row r="396" spans="1:2" ht="25.5" x14ac:dyDescent="0.2">
      <c r="A396" s="461">
        <f t="shared" si="6"/>
        <v>395</v>
      </c>
      <c r="B396" s="501" t="s">
        <v>673</v>
      </c>
    </row>
    <row r="397" spans="1:2" x14ac:dyDescent="0.2">
      <c r="A397" s="461">
        <f t="shared" si="6"/>
        <v>396</v>
      </c>
      <c r="B397" s="501" t="s">
        <v>674</v>
      </c>
    </row>
    <row r="398" spans="1:2" x14ac:dyDescent="0.2">
      <c r="A398" s="461">
        <f t="shared" si="6"/>
        <v>397</v>
      </c>
      <c r="B398" s="501" t="s">
        <v>675</v>
      </c>
    </row>
    <row r="399" spans="1:2" x14ac:dyDescent="0.2">
      <c r="A399" s="461">
        <f t="shared" si="6"/>
        <v>398</v>
      </c>
      <c r="B399" s="501" t="s">
        <v>676</v>
      </c>
    </row>
    <row r="400" spans="1:2" x14ac:dyDescent="0.2">
      <c r="A400" s="461">
        <f t="shared" si="6"/>
        <v>399</v>
      </c>
      <c r="B400" s="501" t="s">
        <v>677</v>
      </c>
    </row>
    <row r="401" spans="1:2" x14ac:dyDescent="0.2">
      <c r="A401" s="461">
        <f t="shared" si="6"/>
        <v>400</v>
      </c>
      <c r="B401" s="501" t="s">
        <v>678</v>
      </c>
    </row>
    <row r="402" spans="1:2" x14ac:dyDescent="0.2">
      <c r="A402" s="461">
        <f t="shared" si="6"/>
        <v>401</v>
      </c>
      <c r="B402" s="501" t="s">
        <v>385</v>
      </c>
    </row>
    <row r="403" spans="1:2" x14ac:dyDescent="0.2">
      <c r="A403" s="461">
        <f t="shared" si="6"/>
        <v>402</v>
      </c>
      <c r="B403" s="501" t="s">
        <v>679</v>
      </c>
    </row>
    <row r="404" spans="1:2" x14ac:dyDescent="0.2">
      <c r="A404" s="461">
        <f t="shared" si="6"/>
        <v>403</v>
      </c>
      <c r="B404" s="501" t="s">
        <v>680</v>
      </c>
    </row>
    <row r="405" spans="1:2" x14ac:dyDescent="0.2">
      <c r="A405" s="461">
        <f t="shared" si="6"/>
        <v>404</v>
      </c>
      <c r="B405" s="501" t="s">
        <v>681</v>
      </c>
    </row>
    <row r="406" spans="1:2" x14ac:dyDescent="0.2">
      <c r="A406" s="461">
        <f t="shared" si="6"/>
        <v>405</v>
      </c>
      <c r="B406" s="503" t="s">
        <v>682</v>
      </c>
    </row>
    <row r="407" spans="1:2" x14ac:dyDescent="0.2">
      <c r="A407" s="461">
        <f t="shared" si="6"/>
        <v>406</v>
      </c>
      <c r="B407" s="501" t="s">
        <v>683</v>
      </c>
    </row>
    <row r="408" spans="1:2" x14ac:dyDescent="0.2">
      <c r="A408" s="461">
        <f t="shared" si="6"/>
        <v>407</v>
      </c>
      <c r="B408" s="503" t="s">
        <v>684</v>
      </c>
    </row>
    <row r="409" spans="1:2" x14ac:dyDescent="0.2">
      <c r="A409" s="461">
        <f t="shared" si="6"/>
        <v>408</v>
      </c>
      <c r="B409" s="503" t="s">
        <v>685</v>
      </c>
    </row>
    <row r="410" spans="1:2" x14ac:dyDescent="0.2">
      <c r="A410" s="461">
        <f t="shared" si="6"/>
        <v>409</v>
      </c>
      <c r="B410" s="501" t="s">
        <v>686</v>
      </c>
    </row>
    <row r="411" spans="1:2" x14ac:dyDescent="0.2">
      <c r="A411" s="461">
        <f t="shared" si="6"/>
        <v>410</v>
      </c>
      <c r="B411" s="503" t="s">
        <v>687</v>
      </c>
    </row>
    <row r="412" spans="1:2" x14ac:dyDescent="0.2">
      <c r="A412" s="461">
        <f t="shared" si="6"/>
        <v>411</v>
      </c>
      <c r="B412" s="505" t="s">
        <v>688</v>
      </c>
    </row>
    <row r="413" spans="1:2" x14ac:dyDescent="0.2">
      <c r="A413" s="461">
        <f t="shared" si="6"/>
        <v>412</v>
      </c>
      <c r="B413" s="504" t="s">
        <v>689</v>
      </c>
    </row>
    <row r="414" spans="1:2" ht="13.5" customHeight="1" thickBot="1" x14ac:dyDescent="0.25">
      <c r="A414" s="461">
        <f t="shared" si="6"/>
        <v>413</v>
      </c>
      <c r="B414" s="501" t="s">
        <v>690</v>
      </c>
    </row>
    <row r="415" spans="1:2" x14ac:dyDescent="0.2">
      <c r="A415" s="461">
        <f t="shared" si="6"/>
        <v>414</v>
      </c>
      <c r="B415" s="506" t="s">
        <v>691</v>
      </c>
    </row>
    <row r="416" spans="1:2" x14ac:dyDescent="0.2">
      <c r="A416" s="461">
        <f t="shared" si="6"/>
        <v>415</v>
      </c>
      <c r="B416" s="507" t="s">
        <v>692</v>
      </c>
    </row>
    <row r="417" spans="1:2" x14ac:dyDescent="0.2">
      <c r="A417" s="461">
        <f t="shared" si="6"/>
        <v>416</v>
      </c>
      <c r="B417" s="508" t="s">
        <v>693</v>
      </c>
    </row>
    <row r="418" spans="1:2" x14ac:dyDescent="0.2">
      <c r="A418" s="461">
        <f t="shared" si="6"/>
        <v>417</v>
      </c>
      <c r="B418" s="508" t="s">
        <v>694</v>
      </c>
    </row>
    <row r="419" spans="1:2" x14ac:dyDescent="0.2">
      <c r="A419" s="461">
        <f t="shared" si="6"/>
        <v>418</v>
      </c>
      <c r="B419" s="507" t="s">
        <v>695</v>
      </c>
    </row>
    <row r="420" spans="1:2" x14ac:dyDescent="0.2">
      <c r="A420" s="461">
        <f t="shared" si="6"/>
        <v>419</v>
      </c>
      <c r="B420" s="507" t="s">
        <v>996</v>
      </c>
    </row>
    <row r="421" spans="1:2" x14ac:dyDescent="0.2">
      <c r="A421" s="461">
        <f t="shared" si="6"/>
        <v>420</v>
      </c>
      <c r="B421" s="507" t="s">
        <v>696</v>
      </c>
    </row>
    <row r="422" spans="1:2" x14ac:dyDescent="0.2">
      <c r="A422" s="461">
        <f t="shared" si="6"/>
        <v>421</v>
      </c>
      <c r="B422" s="508" t="s">
        <v>697</v>
      </c>
    </row>
    <row r="423" spans="1:2" x14ac:dyDescent="0.2">
      <c r="A423" s="461">
        <f t="shared" si="6"/>
        <v>422</v>
      </c>
      <c r="B423" s="464" t="s">
        <v>1013</v>
      </c>
    </row>
    <row r="424" spans="1:2" ht="54" customHeight="1" x14ac:dyDescent="0.2">
      <c r="A424" s="461">
        <f t="shared" si="6"/>
        <v>423</v>
      </c>
      <c r="B424" s="466" t="s">
        <v>1012</v>
      </c>
    </row>
    <row r="425" spans="1:2" ht="76.5" customHeight="1" x14ac:dyDescent="0.2">
      <c r="A425" s="461">
        <f t="shared" si="6"/>
        <v>424</v>
      </c>
      <c r="B425" s="473" t="s">
        <v>957</v>
      </c>
    </row>
    <row r="426" spans="1:2" x14ac:dyDescent="0.2">
      <c r="A426" s="461">
        <f t="shared" si="6"/>
        <v>425</v>
      </c>
      <c r="B426" s="473" t="s">
        <v>958</v>
      </c>
    </row>
    <row r="427" spans="1:2" ht="39.75" customHeight="1" x14ac:dyDescent="0.2">
      <c r="A427" s="461">
        <f t="shared" si="6"/>
        <v>426</v>
      </c>
      <c r="B427" s="509" t="s">
        <v>959</v>
      </c>
    </row>
    <row r="428" spans="1:2" ht="89.25" customHeight="1" x14ac:dyDescent="0.2">
      <c r="A428" s="461">
        <f t="shared" si="6"/>
        <v>427</v>
      </c>
      <c r="B428" s="473" t="s">
        <v>960</v>
      </c>
    </row>
    <row r="429" spans="1:2" ht="25.5" customHeight="1" x14ac:dyDescent="0.2">
      <c r="A429" s="461">
        <f t="shared" si="6"/>
        <v>428</v>
      </c>
      <c r="B429" s="474" t="s">
        <v>698</v>
      </c>
    </row>
    <row r="430" spans="1:2" ht="25.5" customHeight="1" x14ac:dyDescent="0.2">
      <c r="A430" s="461">
        <f t="shared" si="6"/>
        <v>429</v>
      </c>
      <c r="B430" s="474" t="s">
        <v>964</v>
      </c>
    </row>
    <row r="431" spans="1:2" ht="25.5" customHeight="1" x14ac:dyDescent="0.2">
      <c r="A431" s="461">
        <f t="shared" si="6"/>
        <v>430</v>
      </c>
      <c r="B431" s="473"/>
    </row>
    <row r="432" spans="1:2" ht="81.75" customHeight="1" x14ac:dyDescent="0.2">
      <c r="A432" s="461">
        <f t="shared" si="6"/>
        <v>431</v>
      </c>
      <c r="B432" s="510" t="s">
        <v>1010</v>
      </c>
    </row>
    <row r="433" spans="1:2" x14ac:dyDescent="0.2">
      <c r="A433" s="461">
        <f t="shared" si="6"/>
        <v>432</v>
      </c>
      <c r="B433" s="511" t="s">
        <v>699</v>
      </c>
    </row>
    <row r="434" spans="1:2" ht="25.5" customHeight="1" x14ac:dyDescent="0.2">
      <c r="A434" s="461">
        <f t="shared" si="6"/>
        <v>433</v>
      </c>
      <c r="B434" s="473" t="s">
        <v>965</v>
      </c>
    </row>
    <row r="435" spans="1:2" ht="38.25" customHeight="1" x14ac:dyDescent="0.2">
      <c r="A435" s="461">
        <f t="shared" si="6"/>
        <v>434</v>
      </c>
      <c r="B435" s="473" t="s">
        <v>1015</v>
      </c>
    </row>
    <row r="436" spans="1:2" ht="114.75" customHeight="1" x14ac:dyDescent="0.2">
      <c r="A436" s="461">
        <f t="shared" si="6"/>
        <v>435</v>
      </c>
      <c r="B436" s="474" t="s">
        <v>700</v>
      </c>
    </row>
    <row r="437" spans="1:2" ht="39" customHeight="1" thickBot="1" x14ac:dyDescent="0.25">
      <c r="A437" s="461">
        <f t="shared" si="6"/>
        <v>436</v>
      </c>
      <c r="B437" s="512" t="s">
        <v>968</v>
      </c>
    </row>
    <row r="438" spans="1:2" ht="64.5" customHeight="1" thickBot="1" x14ac:dyDescent="0.25">
      <c r="A438" s="461">
        <f t="shared" si="6"/>
        <v>437</v>
      </c>
      <c r="B438" s="513" t="s">
        <v>701</v>
      </c>
    </row>
    <row r="439" spans="1:2" ht="13.5" customHeight="1" thickBot="1" x14ac:dyDescent="0.25">
      <c r="A439" s="461">
        <f t="shared" si="6"/>
        <v>438</v>
      </c>
      <c r="B439" s="514" t="s">
        <v>702</v>
      </c>
    </row>
    <row r="440" spans="1:2" ht="13.5" customHeight="1" thickBot="1" x14ac:dyDescent="0.25">
      <c r="A440" s="461">
        <f t="shared" si="6"/>
        <v>439</v>
      </c>
      <c r="B440" s="464" t="s">
        <v>703</v>
      </c>
    </row>
    <row r="441" spans="1:2" ht="13.5" customHeight="1" thickBot="1" x14ac:dyDescent="0.25">
      <c r="A441" s="461">
        <f t="shared" si="6"/>
        <v>440</v>
      </c>
      <c r="B441" s="467" t="s">
        <v>704</v>
      </c>
    </row>
    <row r="442" spans="1:2" ht="13.5" customHeight="1" thickBot="1" x14ac:dyDescent="0.25">
      <c r="A442" s="461">
        <f t="shared" si="6"/>
        <v>441</v>
      </c>
      <c r="B442" s="467" t="s">
        <v>705</v>
      </c>
    </row>
    <row r="443" spans="1:2" ht="13.5" customHeight="1" thickBot="1" x14ac:dyDescent="0.25">
      <c r="A443" s="461">
        <f t="shared" si="6"/>
        <v>442</v>
      </c>
      <c r="B443" s="515" t="s">
        <v>706</v>
      </c>
    </row>
    <row r="444" spans="1:2" ht="13.5" customHeight="1" thickBot="1" x14ac:dyDescent="0.25">
      <c r="A444" s="461">
        <f t="shared" si="6"/>
        <v>443</v>
      </c>
      <c r="B444" s="516" t="s">
        <v>947</v>
      </c>
    </row>
    <row r="445" spans="1:2" ht="26.25" customHeight="1" thickBot="1" x14ac:dyDescent="0.25">
      <c r="A445" s="461">
        <f t="shared" si="6"/>
        <v>444</v>
      </c>
      <c r="B445" s="466" t="s">
        <v>707</v>
      </c>
    </row>
    <row r="446" spans="1:2" x14ac:dyDescent="0.2">
      <c r="A446" s="461">
        <f t="shared" si="6"/>
        <v>445</v>
      </c>
      <c r="B446" s="467" t="s">
        <v>708</v>
      </c>
    </row>
    <row r="447" spans="1:2" ht="52.5" customHeight="1" x14ac:dyDescent="0.2">
      <c r="A447" s="461">
        <f t="shared" si="6"/>
        <v>446</v>
      </c>
      <c r="B447" s="497" t="s">
        <v>1011</v>
      </c>
    </row>
    <row r="448" spans="1:2" ht="31.5" customHeight="1" x14ac:dyDescent="0.2">
      <c r="A448" s="461">
        <f t="shared" si="6"/>
        <v>447</v>
      </c>
      <c r="B448" s="497" t="s">
        <v>969</v>
      </c>
    </row>
    <row r="449" spans="1:2" ht="16.5" customHeight="1" thickBot="1" x14ac:dyDescent="0.25">
      <c r="A449" s="461">
        <f t="shared" si="6"/>
        <v>448</v>
      </c>
      <c r="B449" s="517" t="s">
        <v>709</v>
      </c>
    </row>
    <row r="450" spans="1:2" x14ac:dyDescent="0.2">
      <c r="A450" s="461">
        <f t="shared" si="6"/>
        <v>449</v>
      </c>
      <c r="B450" s="513" t="s">
        <v>998</v>
      </c>
    </row>
    <row r="451" spans="1:2" ht="16.5" customHeight="1" thickBot="1" x14ac:dyDescent="0.25">
      <c r="A451" s="461">
        <f t="shared" ref="A451:A514" si="7">A450+1</f>
        <v>450</v>
      </c>
      <c r="B451" s="517" t="s">
        <v>710</v>
      </c>
    </row>
    <row r="452" spans="1:2" x14ac:dyDescent="0.2">
      <c r="A452" s="461">
        <f t="shared" si="7"/>
        <v>451</v>
      </c>
      <c r="B452" s="513" t="s">
        <v>999</v>
      </c>
    </row>
    <row r="453" spans="1:2" ht="18" customHeight="1" x14ac:dyDescent="0.2">
      <c r="A453" s="461">
        <f t="shared" si="7"/>
        <v>452</v>
      </c>
      <c r="B453" s="472" t="s">
        <v>397</v>
      </c>
    </row>
    <row r="454" spans="1:2" ht="16.5" customHeight="1" thickBot="1" x14ac:dyDescent="0.25">
      <c r="A454" s="461">
        <f t="shared" si="7"/>
        <v>453</v>
      </c>
      <c r="B454" s="517" t="s">
        <v>997</v>
      </c>
    </row>
    <row r="455" spans="1:2" ht="13.5" customHeight="1" thickBot="1" x14ac:dyDescent="0.25">
      <c r="A455" s="461">
        <f t="shared" si="7"/>
        <v>454</v>
      </c>
      <c r="B455" s="518" t="s">
        <v>711</v>
      </c>
    </row>
    <row r="456" spans="1:2" ht="13.5" customHeight="1" thickBot="1" x14ac:dyDescent="0.25">
      <c r="A456" s="461">
        <f t="shared" si="7"/>
        <v>455</v>
      </c>
      <c r="B456" s="497" t="s">
        <v>712</v>
      </c>
    </row>
    <row r="457" spans="1:2" ht="13.5" customHeight="1" thickBot="1" x14ac:dyDescent="0.25">
      <c r="A457" s="461">
        <f t="shared" si="7"/>
        <v>456</v>
      </c>
      <c r="B457" s="519" t="s">
        <v>713</v>
      </c>
    </row>
    <row r="458" spans="1:2" ht="13.5" customHeight="1" thickBot="1" x14ac:dyDescent="0.25">
      <c r="A458" s="461">
        <f t="shared" si="7"/>
        <v>457</v>
      </c>
      <c r="B458" s="519" t="s">
        <v>714</v>
      </c>
    </row>
    <row r="459" spans="1:2" ht="13.5" customHeight="1" thickBot="1" x14ac:dyDescent="0.25">
      <c r="A459" s="461">
        <f t="shared" si="7"/>
        <v>458</v>
      </c>
      <c r="B459" s="519" t="s">
        <v>715</v>
      </c>
    </row>
    <row r="460" spans="1:2" ht="13.5" customHeight="1" thickBot="1" x14ac:dyDescent="0.25">
      <c r="A460" s="461">
        <f t="shared" si="7"/>
        <v>459</v>
      </c>
      <c r="B460" s="519" t="s">
        <v>716</v>
      </c>
    </row>
    <row r="461" spans="1:2" ht="13.5" customHeight="1" thickBot="1" x14ac:dyDescent="0.25">
      <c r="A461" s="461">
        <f t="shared" si="7"/>
        <v>460</v>
      </c>
      <c r="B461" s="518" t="s">
        <v>717</v>
      </c>
    </row>
    <row r="462" spans="1:2" ht="13.5" customHeight="1" thickBot="1" x14ac:dyDescent="0.25">
      <c r="A462" s="461">
        <f t="shared" si="7"/>
        <v>461</v>
      </c>
      <c r="B462" s="470" t="s">
        <v>696</v>
      </c>
    </row>
    <row r="463" spans="1:2" ht="13.5" customHeight="1" thickBot="1" x14ac:dyDescent="0.25">
      <c r="A463" s="461">
        <f t="shared" si="7"/>
        <v>462</v>
      </c>
      <c r="B463" s="514" t="s">
        <v>301</v>
      </c>
    </row>
    <row r="464" spans="1:2" ht="18" customHeight="1" x14ac:dyDescent="0.2">
      <c r="A464" s="461">
        <f t="shared" si="7"/>
        <v>463</v>
      </c>
      <c r="B464" s="472" t="s">
        <v>718</v>
      </c>
    </row>
    <row r="465" spans="1:2" ht="25.5" customHeight="1" x14ac:dyDescent="0.2">
      <c r="A465" s="461">
        <f t="shared" si="7"/>
        <v>464</v>
      </c>
      <c r="B465" s="466" t="s">
        <v>719</v>
      </c>
    </row>
    <row r="466" spans="1:2" ht="68.25" customHeight="1" x14ac:dyDescent="0.2">
      <c r="A466" s="461">
        <f t="shared" si="7"/>
        <v>465</v>
      </c>
      <c r="B466" s="520" t="s">
        <v>1000</v>
      </c>
    </row>
    <row r="467" spans="1:2" ht="18" customHeight="1" x14ac:dyDescent="0.2">
      <c r="A467" s="461">
        <f t="shared" si="7"/>
        <v>466</v>
      </c>
      <c r="B467" s="472" t="s">
        <v>1001</v>
      </c>
    </row>
    <row r="468" spans="1:2" ht="26.25" customHeight="1" x14ac:dyDescent="0.2">
      <c r="A468" s="461">
        <f t="shared" si="7"/>
        <v>467</v>
      </c>
      <c r="B468" s="521" t="s">
        <v>720</v>
      </c>
    </row>
    <row r="469" spans="1:2" x14ac:dyDescent="0.2">
      <c r="A469" s="461">
        <f t="shared" si="7"/>
        <v>468</v>
      </c>
      <c r="B469" s="501" t="s">
        <v>657</v>
      </c>
    </row>
    <row r="470" spans="1:2" x14ac:dyDescent="0.2">
      <c r="A470" s="461">
        <f t="shared" si="7"/>
        <v>469</v>
      </c>
      <c r="B470" s="501" t="s">
        <v>721</v>
      </c>
    </row>
    <row r="471" spans="1:2" x14ac:dyDescent="0.2">
      <c r="A471" s="461">
        <f t="shared" si="7"/>
        <v>470</v>
      </c>
      <c r="B471" s="501" t="s">
        <v>722</v>
      </c>
    </row>
    <row r="472" spans="1:2" x14ac:dyDescent="0.2">
      <c r="A472" s="461">
        <f t="shared" si="7"/>
        <v>471</v>
      </c>
      <c r="B472" s="501" t="s">
        <v>723</v>
      </c>
    </row>
    <row r="473" spans="1:2" x14ac:dyDescent="0.2">
      <c r="A473" s="461">
        <f t="shared" si="7"/>
        <v>472</v>
      </c>
      <c r="B473" s="501" t="s">
        <v>724</v>
      </c>
    </row>
    <row r="474" spans="1:2" x14ac:dyDescent="0.2">
      <c r="A474" s="461">
        <f t="shared" si="7"/>
        <v>473</v>
      </c>
      <c r="B474" s="501" t="s">
        <v>725</v>
      </c>
    </row>
    <row r="475" spans="1:2" x14ac:dyDescent="0.2">
      <c r="A475" s="461">
        <f t="shared" si="7"/>
        <v>474</v>
      </c>
      <c r="B475" s="501" t="s">
        <v>726</v>
      </c>
    </row>
    <row r="476" spans="1:2" x14ac:dyDescent="0.2">
      <c r="A476" s="461">
        <f t="shared" si="7"/>
        <v>475</v>
      </c>
      <c r="B476" s="501" t="s">
        <v>727</v>
      </c>
    </row>
    <row r="477" spans="1:2" x14ac:dyDescent="0.2">
      <c r="A477" s="461">
        <f t="shared" si="7"/>
        <v>476</v>
      </c>
      <c r="B477" s="501" t="s">
        <v>728</v>
      </c>
    </row>
    <row r="478" spans="1:2" x14ac:dyDescent="0.2">
      <c r="A478" s="461">
        <f t="shared" si="7"/>
        <v>477</v>
      </c>
      <c r="B478" s="501" t="s">
        <v>729</v>
      </c>
    </row>
    <row r="479" spans="1:2" x14ac:dyDescent="0.2">
      <c r="A479" s="461">
        <f t="shared" si="7"/>
        <v>478</v>
      </c>
      <c r="B479" s="501" t="s">
        <v>730</v>
      </c>
    </row>
    <row r="480" spans="1:2" x14ac:dyDescent="0.2">
      <c r="A480" s="461">
        <f t="shared" si="7"/>
        <v>479</v>
      </c>
      <c r="B480" s="501" t="s">
        <v>731</v>
      </c>
    </row>
    <row r="481" spans="1:2" x14ac:dyDescent="0.2">
      <c r="A481" s="461">
        <f t="shared" si="7"/>
        <v>480</v>
      </c>
      <c r="B481" s="501" t="s">
        <v>732</v>
      </c>
    </row>
    <row r="482" spans="1:2" x14ac:dyDescent="0.2">
      <c r="A482" s="461">
        <f t="shared" si="7"/>
        <v>481</v>
      </c>
      <c r="B482" s="501" t="s">
        <v>733</v>
      </c>
    </row>
    <row r="483" spans="1:2" x14ac:dyDescent="0.2">
      <c r="A483" s="461">
        <f t="shared" si="7"/>
        <v>482</v>
      </c>
      <c r="B483" s="501" t="s">
        <v>734</v>
      </c>
    </row>
    <row r="484" spans="1:2" x14ac:dyDescent="0.2">
      <c r="A484" s="461">
        <f t="shared" si="7"/>
        <v>483</v>
      </c>
      <c r="B484" s="501" t="s">
        <v>735</v>
      </c>
    </row>
    <row r="485" spans="1:2" x14ac:dyDescent="0.2">
      <c r="A485" s="461">
        <f t="shared" si="7"/>
        <v>484</v>
      </c>
      <c r="B485" s="501" t="s">
        <v>736</v>
      </c>
    </row>
    <row r="486" spans="1:2" x14ac:dyDescent="0.2">
      <c r="A486" s="461">
        <f t="shared" si="7"/>
        <v>485</v>
      </c>
      <c r="B486" s="501" t="s">
        <v>737</v>
      </c>
    </row>
    <row r="487" spans="1:2" x14ac:dyDescent="0.2">
      <c r="A487" s="461">
        <f t="shared" si="7"/>
        <v>486</v>
      </c>
      <c r="B487" s="501" t="s">
        <v>738</v>
      </c>
    </row>
    <row r="488" spans="1:2" x14ac:dyDescent="0.2">
      <c r="A488" s="461">
        <f t="shared" si="7"/>
        <v>487</v>
      </c>
      <c r="B488" s="501" t="s">
        <v>739</v>
      </c>
    </row>
    <row r="489" spans="1:2" x14ac:dyDescent="0.2">
      <c r="A489" s="461">
        <f t="shared" si="7"/>
        <v>488</v>
      </c>
      <c r="B489" s="501" t="s">
        <v>740</v>
      </c>
    </row>
    <row r="490" spans="1:2" ht="25.5" customHeight="1" x14ac:dyDescent="0.2">
      <c r="A490" s="461">
        <f t="shared" si="7"/>
        <v>489</v>
      </c>
      <c r="B490" s="501" t="s">
        <v>741</v>
      </c>
    </row>
    <row r="491" spans="1:2" x14ac:dyDescent="0.2">
      <c r="A491" s="461">
        <f t="shared" si="7"/>
        <v>490</v>
      </c>
      <c r="B491" s="501" t="s">
        <v>742</v>
      </c>
    </row>
    <row r="492" spans="1:2" x14ac:dyDescent="0.2">
      <c r="A492" s="461">
        <f t="shared" si="7"/>
        <v>491</v>
      </c>
      <c r="B492" s="501" t="s">
        <v>743</v>
      </c>
    </row>
    <row r="493" spans="1:2" x14ac:dyDescent="0.2">
      <c r="A493" s="461">
        <f t="shared" si="7"/>
        <v>492</v>
      </c>
      <c r="B493" s="501" t="s">
        <v>744</v>
      </c>
    </row>
    <row r="494" spans="1:2" x14ac:dyDescent="0.2">
      <c r="A494" s="461">
        <f t="shared" si="7"/>
        <v>493</v>
      </c>
      <c r="B494" s="501" t="s">
        <v>745</v>
      </c>
    </row>
    <row r="495" spans="1:2" x14ac:dyDescent="0.2">
      <c r="A495" s="461">
        <f t="shared" si="7"/>
        <v>494</v>
      </c>
      <c r="B495" s="501" t="s">
        <v>746</v>
      </c>
    </row>
    <row r="496" spans="1:2" x14ac:dyDescent="0.2">
      <c r="A496" s="461">
        <f t="shared" si="7"/>
        <v>495</v>
      </c>
      <c r="B496" s="502" t="s">
        <v>747</v>
      </c>
    </row>
    <row r="497" spans="1:2" x14ac:dyDescent="0.2">
      <c r="A497" s="461">
        <f t="shared" si="7"/>
        <v>496</v>
      </c>
      <c r="B497" s="501" t="s">
        <v>748</v>
      </c>
    </row>
    <row r="498" spans="1:2" x14ac:dyDescent="0.2">
      <c r="A498" s="461">
        <f t="shared" si="7"/>
        <v>497</v>
      </c>
      <c r="B498" s="501" t="s">
        <v>749</v>
      </c>
    </row>
    <row r="499" spans="1:2" x14ac:dyDescent="0.2">
      <c r="A499" s="461">
        <f t="shared" si="7"/>
        <v>498</v>
      </c>
      <c r="B499" s="501" t="s">
        <v>750</v>
      </c>
    </row>
    <row r="500" spans="1:2" x14ac:dyDescent="0.2">
      <c r="A500" s="461">
        <f t="shared" si="7"/>
        <v>499</v>
      </c>
      <c r="B500" s="501" t="s">
        <v>751</v>
      </c>
    </row>
    <row r="501" spans="1:2" x14ac:dyDescent="0.2">
      <c r="A501" s="461">
        <f t="shared" si="7"/>
        <v>500</v>
      </c>
      <c r="B501" s="501" t="s">
        <v>752</v>
      </c>
    </row>
    <row r="502" spans="1:2" x14ac:dyDescent="0.2">
      <c r="A502" s="461">
        <f t="shared" si="7"/>
        <v>501</v>
      </c>
      <c r="B502" s="465" t="s">
        <v>753</v>
      </c>
    </row>
    <row r="503" spans="1:2" x14ac:dyDescent="0.2">
      <c r="A503" s="461">
        <f t="shared" si="7"/>
        <v>502</v>
      </c>
      <c r="B503" s="465" t="s">
        <v>754</v>
      </c>
    </row>
    <row r="504" spans="1:2" x14ac:dyDescent="0.2">
      <c r="A504" s="461">
        <f t="shared" si="7"/>
        <v>503</v>
      </c>
      <c r="B504" s="465" t="s">
        <v>755</v>
      </c>
    </row>
    <row r="505" spans="1:2" x14ac:dyDescent="0.2">
      <c r="A505" s="461">
        <f t="shared" si="7"/>
        <v>504</v>
      </c>
      <c r="B505" s="522" t="s">
        <v>756</v>
      </c>
    </row>
    <row r="506" spans="1:2" x14ac:dyDescent="0.2">
      <c r="A506" s="461">
        <f t="shared" si="7"/>
        <v>505</v>
      </c>
      <c r="B506" s="522" t="s">
        <v>757</v>
      </c>
    </row>
    <row r="507" spans="1:2" x14ac:dyDescent="0.2">
      <c r="A507" s="461">
        <f t="shared" si="7"/>
        <v>506</v>
      </c>
      <c r="B507" s="522" t="s">
        <v>758</v>
      </c>
    </row>
    <row r="508" spans="1:2" x14ac:dyDescent="0.2">
      <c r="A508" s="461">
        <f t="shared" si="7"/>
        <v>507</v>
      </c>
      <c r="B508" s="522" t="s">
        <v>1002</v>
      </c>
    </row>
    <row r="509" spans="1:2" x14ac:dyDescent="0.2">
      <c r="A509" s="461">
        <f t="shared" si="7"/>
        <v>508</v>
      </c>
      <c r="B509" s="522" t="s">
        <v>759</v>
      </c>
    </row>
    <row r="510" spans="1:2" x14ac:dyDescent="0.2">
      <c r="A510" s="461">
        <f t="shared" si="7"/>
        <v>509</v>
      </c>
      <c r="B510" s="522" t="s">
        <v>760</v>
      </c>
    </row>
    <row r="511" spans="1:2" x14ac:dyDescent="0.2">
      <c r="A511" s="461">
        <f t="shared" si="7"/>
        <v>510</v>
      </c>
      <c r="B511" s="522" t="s">
        <v>1003</v>
      </c>
    </row>
    <row r="512" spans="1:2" x14ac:dyDescent="0.2">
      <c r="A512" s="461">
        <f t="shared" si="7"/>
        <v>511</v>
      </c>
      <c r="B512" s="522" t="s">
        <v>761</v>
      </c>
    </row>
    <row r="513" spans="1:2" ht="51" customHeight="1" x14ac:dyDescent="0.2">
      <c r="A513" s="461">
        <f t="shared" si="7"/>
        <v>512</v>
      </c>
      <c r="B513" s="523" t="s">
        <v>762</v>
      </c>
    </row>
    <row r="514" spans="1:2" ht="25.5" customHeight="1" x14ac:dyDescent="0.2">
      <c r="A514" s="461">
        <f t="shared" si="7"/>
        <v>513</v>
      </c>
      <c r="B514" s="474" t="s">
        <v>763</v>
      </c>
    </row>
    <row r="515" spans="1:2" ht="51" customHeight="1" x14ac:dyDescent="0.2">
      <c r="A515" s="461">
        <f t="shared" ref="A515:A578" si="8">A514+1</f>
        <v>514</v>
      </c>
      <c r="B515" s="474" t="s">
        <v>961</v>
      </c>
    </row>
    <row r="516" spans="1:2" x14ac:dyDescent="0.2">
      <c r="A516" s="461">
        <f t="shared" si="8"/>
        <v>515</v>
      </c>
      <c r="B516" s="473" t="s">
        <v>962</v>
      </c>
    </row>
    <row r="517" spans="1:2" x14ac:dyDescent="0.2">
      <c r="A517" s="461">
        <f t="shared" si="8"/>
        <v>516</v>
      </c>
      <c r="B517" s="473" t="s">
        <v>963</v>
      </c>
    </row>
    <row r="518" spans="1:2" ht="36" customHeight="1" x14ac:dyDescent="0.2">
      <c r="A518" s="461">
        <f t="shared" si="8"/>
        <v>517</v>
      </c>
      <c r="B518" s="472" t="s">
        <v>764</v>
      </c>
    </row>
    <row r="519" spans="1:2" ht="60" customHeight="1" x14ac:dyDescent="0.2">
      <c r="A519" s="461">
        <f t="shared" si="8"/>
        <v>518</v>
      </c>
      <c r="B519" s="497" t="s">
        <v>942</v>
      </c>
    </row>
    <row r="520" spans="1:2" ht="52.5" customHeight="1" x14ac:dyDescent="0.2">
      <c r="A520" s="461">
        <f t="shared" si="8"/>
        <v>519</v>
      </c>
      <c r="B520" s="497" t="s">
        <v>1021</v>
      </c>
    </row>
    <row r="521" spans="1:2" ht="15.75" customHeight="1" thickBot="1" x14ac:dyDescent="0.25">
      <c r="A521" s="461">
        <f t="shared" si="8"/>
        <v>520</v>
      </c>
      <c r="B521" s="524" t="s">
        <v>765</v>
      </c>
    </row>
    <row r="522" spans="1:2" ht="13.5" customHeight="1" thickBot="1" x14ac:dyDescent="0.25">
      <c r="A522" s="461">
        <f t="shared" si="8"/>
        <v>521</v>
      </c>
      <c r="B522" s="515" t="s">
        <v>766</v>
      </c>
    </row>
    <row r="523" spans="1:2" ht="33.75" customHeight="1" x14ac:dyDescent="0.2">
      <c r="A523" s="461">
        <f t="shared" si="8"/>
        <v>522</v>
      </c>
      <c r="B523" s="525" t="s">
        <v>767</v>
      </c>
    </row>
    <row r="524" spans="1:2" ht="45" customHeight="1" x14ac:dyDescent="0.2">
      <c r="A524" s="461">
        <f t="shared" si="8"/>
        <v>523</v>
      </c>
      <c r="B524" s="525" t="s">
        <v>943</v>
      </c>
    </row>
    <row r="525" spans="1:2" ht="30.75" customHeight="1" thickBot="1" x14ac:dyDescent="0.25">
      <c r="A525" s="461">
        <f t="shared" si="8"/>
        <v>524</v>
      </c>
      <c r="B525" s="524" t="s">
        <v>946</v>
      </c>
    </row>
    <row r="526" spans="1:2" ht="13.5" customHeight="1" thickBot="1" x14ac:dyDescent="0.25">
      <c r="A526" s="461">
        <f t="shared" si="8"/>
        <v>525</v>
      </c>
      <c r="B526" s="515" t="s">
        <v>768</v>
      </c>
    </row>
    <row r="527" spans="1:2" ht="23.25" customHeight="1" thickBot="1" x14ac:dyDescent="0.25">
      <c r="A527" s="461">
        <f t="shared" si="8"/>
        <v>526</v>
      </c>
      <c r="B527" s="525" t="s">
        <v>1006</v>
      </c>
    </row>
    <row r="528" spans="1:2" ht="13.5" customHeight="1" thickBot="1" x14ac:dyDescent="0.25">
      <c r="A528" s="461">
        <f t="shared" si="8"/>
        <v>527</v>
      </c>
      <c r="B528" s="515" t="s">
        <v>769</v>
      </c>
    </row>
    <row r="529" spans="1:2" ht="56.25" customHeight="1" x14ac:dyDescent="0.2">
      <c r="A529" s="461">
        <f t="shared" si="8"/>
        <v>528</v>
      </c>
      <c r="B529" s="525" t="s">
        <v>945</v>
      </c>
    </row>
    <row r="530" spans="1:2" ht="39.75" customHeight="1" x14ac:dyDescent="0.2">
      <c r="A530" s="461">
        <f t="shared" si="8"/>
        <v>529</v>
      </c>
      <c r="B530" s="497" t="s">
        <v>1022</v>
      </c>
    </row>
    <row r="531" spans="1:2" ht="21" customHeight="1" x14ac:dyDescent="0.2">
      <c r="A531" s="461">
        <f t="shared" si="8"/>
        <v>530</v>
      </c>
      <c r="B531" s="497"/>
    </row>
    <row r="532" spans="1:2" x14ac:dyDescent="0.2">
      <c r="A532" s="461">
        <f t="shared" si="8"/>
        <v>531</v>
      </c>
      <c r="B532" s="466" t="s">
        <v>770</v>
      </c>
    </row>
    <row r="533" spans="1:2" ht="21" customHeight="1" x14ac:dyDescent="0.2">
      <c r="A533" s="461">
        <f t="shared" si="8"/>
        <v>532</v>
      </c>
      <c r="B533" s="497" t="s">
        <v>771</v>
      </c>
    </row>
    <row r="534" spans="1:2" x14ac:dyDescent="0.2">
      <c r="A534" s="461">
        <f t="shared" si="8"/>
        <v>533</v>
      </c>
      <c r="B534" s="522" t="s">
        <v>772</v>
      </c>
    </row>
    <row r="535" spans="1:2" ht="18" customHeight="1" x14ac:dyDescent="0.2">
      <c r="A535" s="461">
        <f t="shared" si="8"/>
        <v>534</v>
      </c>
      <c r="B535" s="472" t="s">
        <v>695</v>
      </c>
    </row>
    <row r="536" spans="1:2" ht="15.75" customHeight="1" x14ac:dyDescent="0.2">
      <c r="A536" s="461">
        <f t="shared" si="8"/>
        <v>535</v>
      </c>
      <c r="B536" s="526" t="s">
        <v>773</v>
      </c>
    </row>
    <row r="537" spans="1:2" ht="45" customHeight="1" x14ac:dyDescent="0.2">
      <c r="A537" s="461">
        <f t="shared" si="8"/>
        <v>536</v>
      </c>
      <c r="B537" s="525" t="s">
        <v>774</v>
      </c>
    </row>
    <row r="538" spans="1:2" ht="30.75" customHeight="1" thickBot="1" x14ac:dyDescent="0.25">
      <c r="A538" s="461">
        <f t="shared" si="8"/>
        <v>537</v>
      </c>
      <c r="B538" s="524" t="s">
        <v>950</v>
      </c>
    </row>
    <row r="539" spans="1:2" ht="13.5" customHeight="1" thickBot="1" x14ac:dyDescent="0.25">
      <c r="A539" s="461">
        <f t="shared" si="8"/>
        <v>538</v>
      </c>
      <c r="B539" s="527" t="s">
        <v>948</v>
      </c>
    </row>
    <row r="540" spans="1:2" x14ac:dyDescent="0.2">
      <c r="A540" s="461">
        <f t="shared" si="8"/>
        <v>539</v>
      </c>
      <c r="B540" s="497" t="s">
        <v>949</v>
      </c>
    </row>
    <row r="541" spans="1:2" ht="56.25" customHeight="1" x14ac:dyDescent="0.2">
      <c r="A541" s="461">
        <f t="shared" si="8"/>
        <v>540</v>
      </c>
      <c r="B541" s="525" t="s">
        <v>953</v>
      </c>
    </row>
    <row r="542" spans="1:2" ht="15.75" customHeight="1" thickBot="1" x14ac:dyDescent="0.25">
      <c r="A542" s="461">
        <f t="shared" si="8"/>
        <v>541</v>
      </c>
      <c r="B542" s="524" t="s">
        <v>951</v>
      </c>
    </row>
    <row r="543" spans="1:2" ht="13.5" customHeight="1" thickBot="1" x14ac:dyDescent="0.25">
      <c r="A543" s="461">
        <f t="shared" si="8"/>
        <v>542</v>
      </c>
      <c r="B543" s="527" t="s">
        <v>952</v>
      </c>
    </row>
    <row r="544" spans="1:2" ht="13.5" customHeight="1" thickBot="1" x14ac:dyDescent="0.25">
      <c r="A544" s="461">
        <f t="shared" si="8"/>
        <v>543</v>
      </c>
      <c r="B544" s="528" t="s">
        <v>775</v>
      </c>
    </row>
    <row r="545" spans="1:2" ht="13.5" customHeight="1" thickBot="1" x14ac:dyDescent="0.25">
      <c r="A545" s="461">
        <f t="shared" si="8"/>
        <v>544</v>
      </c>
      <c r="B545" s="497" t="s">
        <v>776</v>
      </c>
    </row>
    <row r="546" spans="1:2" ht="15" customHeight="1" x14ac:dyDescent="0.2">
      <c r="A546" s="461">
        <f t="shared" si="8"/>
        <v>545</v>
      </c>
      <c r="B546" s="529" t="s">
        <v>777</v>
      </c>
    </row>
    <row r="547" spans="1:2" ht="59.25" customHeight="1" x14ac:dyDescent="0.2">
      <c r="A547" s="461">
        <f t="shared" si="8"/>
        <v>546</v>
      </c>
      <c r="B547" s="525" t="s">
        <v>1017</v>
      </c>
    </row>
    <row r="548" spans="1:2" ht="23.25" customHeight="1" thickBot="1" x14ac:dyDescent="0.25">
      <c r="A548" s="461">
        <f t="shared" si="8"/>
        <v>547</v>
      </c>
      <c r="B548" s="530" t="s">
        <v>778</v>
      </c>
    </row>
    <row r="549" spans="1:2" ht="13.5" customHeight="1" thickBot="1" x14ac:dyDescent="0.25">
      <c r="A549" s="461">
        <f t="shared" si="8"/>
        <v>548</v>
      </c>
      <c r="B549" s="528" t="s">
        <v>779</v>
      </c>
    </row>
    <row r="550" spans="1:2" ht="13.5" customHeight="1" thickBot="1" x14ac:dyDescent="0.25">
      <c r="A550" s="461">
        <f t="shared" si="8"/>
        <v>549</v>
      </c>
      <c r="B550" s="497" t="s">
        <v>780</v>
      </c>
    </row>
    <row r="551" spans="1:2" ht="22.5" customHeight="1" x14ac:dyDescent="0.2">
      <c r="A551" s="461">
        <f t="shared" si="8"/>
        <v>550</v>
      </c>
      <c r="B551" s="529" t="s">
        <v>781</v>
      </c>
    </row>
    <row r="552" spans="1:2" ht="22.5" customHeight="1" x14ac:dyDescent="0.2">
      <c r="A552" s="461">
        <f t="shared" si="8"/>
        <v>551</v>
      </c>
      <c r="B552" s="525" t="s">
        <v>782</v>
      </c>
    </row>
    <row r="553" spans="1:2" ht="23.25" customHeight="1" thickBot="1" x14ac:dyDescent="0.25">
      <c r="A553" s="461">
        <f t="shared" si="8"/>
        <v>552</v>
      </c>
      <c r="B553" s="530" t="s">
        <v>783</v>
      </c>
    </row>
    <row r="554" spans="1:2" ht="13.5" customHeight="1" thickBot="1" x14ac:dyDescent="0.25">
      <c r="A554" s="461">
        <f t="shared" si="8"/>
        <v>553</v>
      </c>
      <c r="B554" s="528" t="s">
        <v>954</v>
      </c>
    </row>
    <row r="555" spans="1:2" ht="13.5" customHeight="1" thickBot="1" x14ac:dyDescent="0.25">
      <c r="A555" s="461">
        <f t="shared" si="8"/>
        <v>554</v>
      </c>
      <c r="B555" s="496" t="s">
        <v>955</v>
      </c>
    </row>
    <row r="556" spans="1:2" ht="23.25" customHeight="1" thickBot="1" x14ac:dyDescent="0.25">
      <c r="A556" s="461">
        <f t="shared" si="8"/>
        <v>555</v>
      </c>
      <c r="B556" s="530" t="s">
        <v>956</v>
      </c>
    </row>
    <row r="557" spans="1:2" ht="15.75" customHeight="1" x14ac:dyDescent="0.2">
      <c r="A557" s="461">
        <f t="shared" si="8"/>
        <v>556</v>
      </c>
      <c r="B557" s="526" t="s">
        <v>784</v>
      </c>
    </row>
    <row r="558" spans="1:2" ht="15" customHeight="1" x14ac:dyDescent="0.2">
      <c r="A558" s="461">
        <f t="shared" si="8"/>
        <v>557</v>
      </c>
      <c r="B558" s="524" t="s">
        <v>785</v>
      </c>
    </row>
    <row r="559" spans="1:2" x14ac:dyDescent="0.2">
      <c r="A559" s="461">
        <f t="shared" si="8"/>
        <v>558</v>
      </c>
      <c r="B559" s="525" t="s">
        <v>786</v>
      </c>
    </row>
    <row r="560" spans="1:2" ht="22.5" customHeight="1" x14ac:dyDescent="0.2">
      <c r="A560" s="461">
        <f t="shared" si="8"/>
        <v>559</v>
      </c>
      <c r="B560" s="525" t="s">
        <v>973</v>
      </c>
    </row>
    <row r="561" spans="1:2" ht="21.75" customHeight="1" thickBot="1" x14ac:dyDescent="0.25">
      <c r="A561" s="461">
        <f t="shared" si="8"/>
        <v>560</v>
      </c>
      <c r="B561" s="497" t="s">
        <v>787</v>
      </c>
    </row>
    <row r="562" spans="1:2" ht="13.5" customHeight="1" thickBot="1" x14ac:dyDescent="0.25">
      <c r="A562" s="461">
        <f t="shared" si="8"/>
        <v>561</v>
      </c>
      <c r="B562" s="531" t="s">
        <v>788</v>
      </c>
    </row>
    <row r="563" spans="1:2" ht="13.5" customHeight="1" thickBot="1" x14ac:dyDescent="0.25">
      <c r="A563" s="461">
        <f t="shared" si="8"/>
        <v>562</v>
      </c>
      <c r="B563" s="532" t="s">
        <v>789</v>
      </c>
    </row>
    <row r="564" spans="1:2" ht="13.5" customHeight="1" thickBot="1" x14ac:dyDescent="0.25">
      <c r="A564" s="461">
        <f t="shared" si="8"/>
        <v>563</v>
      </c>
      <c r="B564" s="533" t="s">
        <v>790</v>
      </c>
    </row>
    <row r="565" spans="1:2" ht="33.75" customHeight="1" x14ac:dyDescent="0.2">
      <c r="A565" s="461">
        <f t="shared" si="8"/>
        <v>564</v>
      </c>
      <c r="B565" s="525" t="s">
        <v>791</v>
      </c>
    </row>
    <row r="566" spans="1:2" ht="23.25" customHeight="1" thickBot="1" x14ac:dyDescent="0.25">
      <c r="A566" s="461">
        <f t="shared" si="8"/>
        <v>565</v>
      </c>
      <c r="B566" s="525" t="s">
        <v>974</v>
      </c>
    </row>
    <row r="567" spans="1:2" ht="13.5" customHeight="1" thickBot="1" x14ac:dyDescent="0.25">
      <c r="A567" s="461">
        <f t="shared" si="8"/>
        <v>566</v>
      </c>
      <c r="B567" s="531" t="s">
        <v>792</v>
      </c>
    </row>
    <row r="568" spans="1:2" ht="18" customHeight="1" x14ac:dyDescent="0.2">
      <c r="A568" s="461">
        <f t="shared" si="8"/>
        <v>567</v>
      </c>
      <c r="B568" s="472" t="s">
        <v>975</v>
      </c>
    </row>
    <row r="569" spans="1:2" ht="15.75" customHeight="1" x14ac:dyDescent="0.2">
      <c r="A569" s="461">
        <f t="shared" si="8"/>
        <v>568</v>
      </c>
      <c r="B569" s="526" t="s">
        <v>976</v>
      </c>
    </row>
    <row r="570" spans="1:2" ht="22.5" customHeight="1" x14ac:dyDescent="0.2">
      <c r="A570" s="461">
        <f t="shared" si="8"/>
        <v>569</v>
      </c>
      <c r="B570" s="525" t="s">
        <v>983</v>
      </c>
    </row>
    <row r="571" spans="1:2" ht="22.5" customHeight="1" x14ac:dyDescent="0.2">
      <c r="A571" s="461">
        <f t="shared" si="8"/>
        <v>570</v>
      </c>
      <c r="B571" s="525" t="s">
        <v>977</v>
      </c>
    </row>
    <row r="572" spans="1:2" x14ac:dyDescent="0.2">
      <c r="A572" s="461">
        <f t="shared" si="8"/>
        <v>571</v>
      </c>
      <c r="B572" s="525" t="s">
        <v>0</v>
      </c>
    </row>
    <row r="573" spans="1:2" x14ac:dyDescent="0.2">
      <c r="A573" s="461">
        <f t="shared" si="8"/>
        <v>572</v>
      </c>
      <c r="B573" s="525" t="s">
        <v>793</v>
      </c>
    </row>
    <row r="574" spans="1:2" x14ac:dyDescent="0.2">
      <c r="A574" s="461">
        <f t="shared" si="8"/>
        <v>573</v>
      </c>
      <c r="B574" s="525" t="s">
        <v>1</v>
      </c>
    </row>
    <row r="575" spans="1:2" ht="22.5" customHeight="1" x14ac:dyDescent="0.2">
      <c r="A575" s="461">
        <f t="shared" si="8"/>
        <v>574</v>
      </c>
      <c r="B575" s="525" t="s">
        <v>794</v>
      </c>
    </row>
    <row r="576" spans="1:2" x14ac:dyDescent="0.2">
      <c r="A576" s="461">
        <f t="shared" si="8"/>
        <v>575</v>
      </c>
      <c r="B576" s="525" t="s">
        <v>2</v>
      </c>
    </row>
    <row r="577" spans="1:2" ht="33.75" customHeight="1" x14ac:dyDescent="0.2">
      <c r="A577" s="461">
        <f t="shared" si="8"/>
        <v>576</v>
      </c>
      <c r="B577" s="525" t="s">
        <v>795</v>
      </c>
    </row>
    <row r="578" spans="1:2" x14ac:dyDescent="0.2">
      <c r="A578" s="461">
        <f t="shared" si="8"/>
        <v>577</v>
      </c>
      <c r="B578" s="525" t="s">
        <v>3</v>
      </c>
    </row>
    <row r="579" spans="1:2" ht="34.5" customHeight="1" x14ac:dyDescent="0.2">
      <c r="A579" s="461">
        <f t="shared" ref="A579:A642" si="9">A578+1</f>
        <v>578</v>
      </c>
      <c r="B579" s="525" t="s">
        <v>796</v>
      </c>
    </row>
    <row r="580" spans="1:2" ht="45" customHeight="1" x14ac:dyDescent="0.2">
      <c r="A580" s="461">
        <f t="shared" si="9"/>
        <v>579</v>
      </c>
      <c r="B580" s="525" t="s">
        <v>978</v>
      </c>
    </row>
    <row r="581" spans="1:2" ht="21" customHeight="1" x14ac:dyDescent="0.2">
      <c r="A581" s="461">
        <f t="shared" si="9"/>
        <v>580</v>
      </c>
      <c r="B581" s="497" t="s">
        <v>797</v>
      </c>
    </row>
    <row r="582" spans="1:2" ht="22.5" customHeight="1" x14ac:dyDescent="0.2">
      <c r="A582" s="461">
        <f t="shared" si="9"/>
        <v>581</v>
      </c>
      <c r="B582" s="525" t="s">
        <v>984</v>
      </c>
    </row>
    <row r="583" spans="1:2" ht="23.25" customHeight="1" thickBot="1" x14ac:dyDescent="0.25">
      <c r="A583" s="461">
        <f t="shared" si="9"/>
        <v>582</v>
      </c>
      <c r="B583" s="525" t="s">
        <v>798</v>
      </c>
    </row>
    <row r="584" spans="1:2" ht="13.5" customHeight="1" thickBot="1" x14ac:dyDescent="0.25">
      <c r="A584" s="461">
        <f t="shared" si="9"/>
        <v>583</v>
      </c>
      <c r="B584" s="527" t="s">
        <v>799</v>
      </c>
    </row>
    <row r="585" spans="1:2" ht="13.5" customHeight="1" thickBot="1" x14ac:dyDescent="0.25">
      <c r="A585" s="461">
        <f t="shared" si="9"/>
        <v>584</v>
      </c>
      <c r="B585" s="534" t="s">
        <v>800</v>
      </c>
    </row>
    <row r="586" spans="1:2" x14ac:dyDescent="0.2">
      <c r="A586" s="461">
        <f t="shared" si="9"/>
        <v>585</v>
      </c>
      <c r="B586" s="535" t="s">
        <v>801</v>
      </c>
    </row>
    <row r="587" spans="1:2" x14ac:dyDescent="0.2">
      <c r="A587" s="461">
        <f t="shared" si="9"/>
        <v>586</v>
      </c>
      <c r="B587" s="464" t="s">
        <v>376</v>
      </c>
    </row>
    <row r="588" spans="1:2" ht="23.25" customHeight="1" thickBot="1" x14ac:dyDescent="0.25">
      <c r="A588" s="461">
        <f t="shared" si="9"/>
        <v>587</v>
      </c>
      <c r="B588" s="525" t="s">
        <v>802</v>
      </c>
    </row>
    <row r="589" spans="1:2" x14ac:dyDescent="0.2">
      <c r="A589" s="461">
        <f t="shared" si="9"/>
        <v>588</v>
      </c>
      <c r="B589" s="513" t="s">
        <v>979</v>
      </c>
    </row>
    <row r="590" spans="1:2" ht="15.75" customHeight="1" x14ac:dyDescent="0.2">
      <c r="A590" s="461">
        <f t="shared" si="9"/>
        <v>589</v>
      </c>
      <c r="B590" s="526" t="s">
        <v>803</v>
      </c>
    </row>
    <row r="591" spans="1:2" ht="77.25" customHeight="1" thickBot="1" x14ac:dyDescent="0.25">
      <c r="A591" s="461">
        <f t="shared" si="9"/>
        <v>590</v>
      </c>
      <c r="B591" s="497" t="s">
        <v>1016</v>
      </c>
    </row>
    <row r="592" spans="1:2" ht="13.5" customHeight="1" thickBot="1" x14ac:dyDescent="0.25">
      <c r="A592" s="461">
        <f t="shared" si="9"/>
        <v>591</v>
      </c>
      <c r="B592" s="519" t="s">
        <v>804</v>
      </c>
    </row>
    <row r="593" spans="1:2" ht="13.5" customHeight="1" thickBot="1" x14ac:dyDescent="0.25">
      <c r="A593" s="461">
        <f t="shared" si="9"/>
        <v>592</v>
      </c>
      <c r="B593" s="529" t="s">
        <v>805</v>
      </c>
    </row>
    <row r="594" spans="1:2" ht="13.5" customHeight="1" thickBot="1" x14ac:dyDescent="0.25">
      <c r="A594" s="461">
        <f t="shared" si="9"/>
        <v>593</v>
      </c>
      <c r="B594" s="519" t="s">
        <v>980</v>
      </c>
    </row>
    <row r="595" spans="1:2" ht="34.5" customHeight="1" thickBot="1" x14ac:dyDescent="0.25">
      <c r="A595" s="461">
        <f t="shared" si="9"/>
        <v>594</v>
      </c>
      <c r="B595" s="529" t="s">
        <v>806</v>
      </c>
    </row>
    <row r="596" spans="1:2" ht="13.5" customHeight="1" thickBot="1" x14ac:dyDescent="0.25">
      <c r="A596" s="461">
        <f t="shared" si="9"/>
        <v>595</v>
      </c>
      <c r="B596" s="519" t="s">
        <v>994</v>
      </c>
    </row>
    <row r="597" spans="1:2" ht="33.75" customHeight="1" x14ac:dyDescent="0.2">
      <c r="A597" s="461">
        <f t="shared" si="9"/>
        <v>596</v>
      </c>
      <c r="B597" s="529" t="s">
        <v>985</v>
      </c>
    </row>
    <row r="598" spans="1:2" ht="34.5" customHeight="1" thickBot="1" x14ac:dyDescent="0.25">
      <c r="A598" s="461">
        <f t="shared" si="9"/>
        <v>597</v>
      </c>
      <c r="B598" s="525" t="s">
        <v>807</v>
      </c>
    </row>
    <row r="599" spans="1:2" ht="13.5" customHeight="1" thickBot="1" x14ac:dyDescent="0.25">
      <c r="A599" s="461">
        <f t="shared" si="9"/>
        <v>598</v>
      </c>
      <c r="B599" s="519" t="s">
        <v>808</v>
      </c>
    </row>
    <row r="600" spans="1:2" ht="34.5" customHeight="1" thickBot="1" x14ac:dyDescent="0.25">
      <c r="A600" s="461">
        <f t="shared" si="9"/>
        <v>599</v>
      </c>
      <c r="B600" s="529" t="s">
        <v>986</v>
      </c>
    </row>
    <row r="601" spans="1:2" ht="13.5" customHeight="1" thickBot="1" x14ac:dyDescent="0.25">
      <c r="A601" s="461">
        <f t="shared" si="9"/>
        <v>600</v>
      </c>
      <c r="B601" s="519" t="s">
        <v>809</v>
      </c>
    </row>
    <row r="602" spans="1:2" ht="23.25" customHeight="1" thickBot="1" x14ac:dyDescent="0.25">
      <c r="A602" s="461">
        <f t="shared" si="9"/>
        <v>601</v>
      </c>
      <c r="B602" s="529" t="s">
        <v>810</v>
      </c>
    </row>
    <row r="603" spans="1:2" ht="13.5" customHeight="1" thickBot="1" x14ac:dyDescent="0.25">
      <c r="A603" s="461">
        <f t="shared" si="9"/>
        <v>602</v>
      </c>
      <c r="B603" s="518" t="s">
        <v>811</v>
      </c>
    </row>
    <row r="604" spans="1:2" ht="23.25" customHeight="1" thickBot="1" x14ac:dyDescent="0.25">
      <c r="A604" s="461">
        <f t="shared" si="9"/>
        <v>603</v>
      </c>
      <c r="B604" s="530" t="s">
        <v>812</v>
      </c>
    </row>
    <row r="605" spans="1:2" ht="56.25" customHeight="1" x14ac:dyDescent="0.2">
      <c r="A605" s="461">
        <f t="shared" si="9"/>
        <v>604</v>
      </c>
      <c r="B605" s="525" t="s">
        <v>813</v>
      </c>
    </row>
    <row r="606" spans="1:2" x14ac:dyDescent="0.2">
      <c r="A606" s="461">
        <f t="shared" si="9"/>
        <v>605</v>
      </c>
      <c r="B606" s="525" t="s">
        <v>992</v>
      </c>
    </row>
    <row r="607" spans="1:2" ht="22.5" customHeight="1" x14ac:dyDescent="0.2">
      <c r="A607" s="461">
        <f t="shared" si="9"/>
        <v>606</v>
      </c>
      <c r="B607" s="525" t="s">
        <v>814</v>
      </c>
    </row>
    <row r="608" spans="1:2" ht="23.25" customHeight="1" thickBot="1" x14ac:dyDescent="0.25">
      <c r="A608" s="461">
        <f t="shared" si="9"/>
        <v>607</v>
      </c>
      <c r="B608" s="530" t="s">
        <v>815</v>
      </c>
    </row>
    <row r="609" spans="1:2" x14ac:dyDescent="0.2">
      <c r="A609" s="461">
        <f t="shared" si="9"/>
        <v>608</v>
      </c>
      <c r="B609" s="466" t="s">
        <v>987</v>
      </c>
    </row>
    <row r="610" spans="1:2" ht="13.5" customHeight="1" thickBot="1" x14ac:dyDescent="0.25">
      <c r="A610" s="461">
        <f t="shared" si="9"/>
        <v>609</v>
      </c>
      <c r="B610" s="536" t="s">
        <v>816</v>
      </c>
    </row>
    <row r="611" spans="1:2" x14ac:dyDescent="0.2">
      <c r="A611" s="461">
        <f t="shared" si="9"/>
        <v>610</v>
      </c>
      <c r="B611" s="466" t="s">
        <v>993</v>
      </c>
    </row>
    <row r="612" spans="1:2" ht="13.5" customHeight="1" thickBot="1" x14ac:dyDescent="0.25">
      <c r="A612" s="461">
        <f t="shared" si="9"/>
        <v>611</v>
      </c>
      <c r="B612" s="466" t="s">
        <v>808</v>
      </c>
    </row>
    <row r="613" spans="1:2" ht="33.75" customHeight="1" x14ac:dyDescent="0.2">
      <c r="A613" s="461">
        <f t="shared" si="9"/>
        <v>612</v>
      </c>
      <c r="B613" s="529" t="s">
        <v>988</v>
      </c>
    </row>
    <row r="614" spans="1:2" ht="23.25" customHeight="1" thickBot="1" x14ac:dyDescent="0.25">
      <c r="A614" s="461">
        <f t="shared" si="9"/>
        <v>613</v>
      </c>
      <c r="B614" s="525" t="s">
        <v>817</v>
      </c>
    </row>
    <row r="615" spans="1:2" ht="22.5" customHeight="1" x14ac:dyDescent="0.2">
      <c r="A615" s="461">
        <f t="shared" si="9"/>
        <v>614</v>
      </c>
      <c r="B615" s="529" t="s">
        <v>818</v>
      </c>
    </row>
    <row r="616" spans="1:2" ht="45.75" customHeight="1" thickBot="1" x14ac:dyDescent="0.25">
      <c r="A616" s="461">
        <f t="shared" si="9"/>
        <v>615</v>
      </c>
      <c r="B616" s="525" t="s">
        <v>819</v>
      </c>
    </row>
    <row r="617" spans="1:2" ht="13.5" customHeight="1" thickBot="1" x14ac:dyDescent="0.25">
      <c r="A617" s="461">
        <f t="shared" si="9"/>
        <v>616</v>
      </c>
      <c r="B617" s="537" t="s">
        <v>820</v>
      </c>
    </row>
    <row r="618" spans="1:2" ht="60" customHeight="1" x14ac:dyDescent="0.2">
      <c r="A618" s="461">
        <f t="shared" si="9"/>
        <v>617</v>
      </c>
      <c r="B618" s="525" t="s">
        <v>989</v>
      </c>
    </row>
    <row r="619" spans="1:2" ht="22.5" customHeight="1" x14ac:dyDescent="0.2">
      <c r="A619" s="461">
        <f t="shared" si="9"/>
        <v>618</v>
      </c>
      <c r="B619" s="525" t="s">
        <v>821</v>
      </c>
    </row>
    <row r="620" spans="1:2" ht="18.75" customHeight="1" x14ac:dyDescent="0.2">
      <c r="A620" s="461">
        <f t="shared" si="9"/>
        <v>619</v>
      </c>
      <c r="B620" s="538" t="s">
        <v>990</v>
      </c>
    </row>
    <row r="621" spans="1:2" ht="33.75" customHeight="1" thickBot="1" x14ac:dyDescent="0.25">
      <c r="A621" s="461">
        <f t="shared" si="9"/>
        <v>620</v>
      </c>
      <c r="B621" s="539" t="s">
        <v>991</v>
      </c>
    </row>
    <row r="622" spans="1:2" x14ac:dyDescent="0.2">
      <c r="A622" s="461">
        <f t="shared" si="9"/>
        <v>621</v>
      </c>
      <c r="B622" s="464" t="s">
        <v>822</v>
      </c>
    </row>
    <row r="623" spans="1:2" x14ac:dyDescent="0.2">
      <c r="A623" s="461">
        <f t="shared" si="9"/>
        <v>622</v>
      </c>
      <c r="B623" s="540" t="s">
        <v>823</v>
      </c>
    </row>
    <row r="624" spans="1:2" x14ac:dyDescent="0.2">
      <c r="A624" s="461">
        <f t="shared" si="9"/>
        <v>623</v>
      </c>
      <c r="B624" s="540" t="s">
        <v>824</v>
      </c>
    </row>
    <row r="625" spans="1:2" x14ac:dyDescent="0.2">
      <c r="A625" s="461">
        <f t="shared" si="9"/>
        <v>624</v>
      </c>
      <c r="B625" s="540" t="s">
        <v>825</v>
      </c>
    </row>
    <row r="626" spans="1:2" x14ac:dyDescent="0.2">
      <c r="A626" s="461">
        <f t="shared" si="9"/>
        <v>625</v>
      </c>
      <c r="B626" s="540" t="s">
        <v>826</v>
      </c>
    </row>
    <row r="627" spans="1:2" x14ac:dyDescent="0.2">
      <c r="A627" s="461">
        <f t="shared" si="9"/>
        <v>626</v>
      </c>
      <c r="B627" s="540" t="s">
        <v>827</v>
      </c>
    </row>
    <row r="628" spans="1:2" x14ac:dyDescent="0.2">
      <c r="A628" s="461">
        <f t="shared" si="9"/>
        <v>627</v>
      </c>
      <c r="B628" s="540" t="s">
        <v>828</v>
      </c>
    </row>
    <row r="629" spans="1:2" x14ac:dyDescent="0.2">
      <c r="A629" s="461">
        <f t="shared" si="9"/>
        <v>628</v>
      </c>
      <c r="B629" s="540" t="s">
        <v>829</v>
      </c>
    </row>
    <row r="630" spans="1:2" x14ac:dyDescent="0.2">
      <c r="A630" s="461">
        <f t="shared" si="9"/>
        <v>629</v>
      </c>
      <c r="B630" s="540" t="s">
        <v>830</v>
      </c>
    </row>
    <row r="631" spans="1:2" x14ac:dyDescent="0.2">
      <c r="A631" s="461">
        <f t="shared" si="9"/>
        <v>630</v>
      </c>
      <c r="B631" s="540" t="s">
        <v>831</v>
      </c>
    </row>
    <row r="632" spans="1:2" x14ac:dyDescent="0.2">
      <c r="A632" s="461">
        <f t="shared" si="9"/>
        <v>631</v>
      </c>
      <c r="B632" s="540" t="s">
        <v>832</v>
      </c>
    </row>
    <row r="633" spans="1:2" x14ac:dyDescent="0.2">
      <c r="A633" s="461">
        <f t="shared" si="9"/>
        <v>632</v>
      </c>
      <c r="B633" s="540" t="s">
        <v>833</v>
      </c>
    </row>
    <row r="634" spans="1:2" ht="13.5" customHeight="1" thickBot="1" x14ac:dyDescent="0.25">
      <c r="A634" s="461">
        <f t="shared" si="9"/>
        <v>633</v>
      </c>
      <c r="B634" s="540" t="s">
        <v>834</v>
      </c>
    </row>
    <row r="635" spans="1:2" ht="13.5" customHeight="1" thickBot="1" x14ac:dyDescent="0.25">
      <c r="A635" s="461">
        <f t="shared" si="9"/>
        <v>634</v>
      </c>
      <c r="B635" s="541" t="s">
        <v>563</v>
      </c>
    </row>
    <row r="636" spans="1:2" ht="13.5" customHeight="1" thickBot="1" x14ac:dyDescent="0.25">
      <c r="A636" s="461">
        <f t="shared" si="9"/>
        <v>635</v>
      </c>
      <c r="B636" s="542" t="s">
        <v>665</v>
      </c>
    </row>
    <row r="637" spans="1:2" ht="13.5" customHeight="1" thickBot="1" x14ac:dyDescent="0.25">
      <c r="A637" s="461">
        <f t="shared" si="9"/>
        <v>636</v>
      </c>
      <c r="B637" s="542" t="s">
        <v>835</v>
      </c>
    </row>
    <row r="638" spans="1:2" ht="13.5" customHeight="1" thickBot="1" x14ac:dyDescent="0.25">
      <c r="A638" s="461">
        <f t="shared" si="9"/>
        <v>637</v>
      </c>
      <c r="B638" s="542" t="s">
        <v>388</v>
      </c>
    </row>
    <row r="639" spans="1:2" ht="13.5" customHeight="1" thickBot="1" x14ac:dyDescent="0.25">
      <c r="A639" s="461">
        <f t="shared" si="9"/>
        <v>638</v>
      </c>
      <c r="B639" s="542" t="s">
        <v>389</v>
      </c>
    </row>
    <row r="640" spans="1:2" ht="13.5" customHeight="1" thickBot="1" x14ac:dyDescent="0.25">
      <c r="A640" s="461">
        <f t="shared" si="9"/>
        <v>639</v>
      </c>
      <c r="B640" s="542" t="s">
        <v>836</v>
      </c>
    </row>
    <row r="641" spans="1:2" x14ac:dyDescent="0.2">
      <c r="A641" s="461">
        <f t="shared" si="9"/>
        <v>640</v>
      </c>
      <c r="B641" s="497" t="s">
        <v>970</v>
      </c>
    </row>
    <row r="642" spans="1:2" ht="74.25" customHeight="1" thickBot="1" x14ac:dyDescent="0.25">
      <c r="A642" s="461">
        <f t="shared" si="9"/>
        <v>641</v>
      </c>
      <c r="B642" s="496" t="s">
        <v>837</v>
      </c>
    </row>
    <row r="643" spans="1:2" ht="33.75" customHeight="1" x14ac:dyDescent="0.2">
      <c r="A643" s="461">
        <f t="shared" ref="A643:A657" si="10">A642+1</f>
        <v>642</v>
      </c>
      <c r="B643" s="525" t="s">
        <v>838</v>
      </c>
    </row>
    <row r="644" spans="1:2" ht="42" customHeight="1" x14ac:dyDescent="0.2">
      <c r="A644" s="461">
        <f t="shared" si="10"/>
        <v>643</v>
      </c>
      <c r="B644" s="497" t="s">
        <v>981</v>
      </c>
    </row>
    <row r="645" spans="1:2" x14ac:dyDescent="0.2">
      <c r="A645" s="461">
        <f t="shared" si="10"/>
        <v>644</v>
      </c>
      <c r="B645" s="543" t="s">
        <v>839</v>
      </c>
    </row>
    <row r="646" spans="1:2" x14ac:dyDescent="0.2">
      <c r="A646" s="461">
        <f t="shared" si="10"/>
        <v>645</v>
      </c>
      <c r="B646" s="543" t="s">
        <v>840</v>
      </c>
    </row>
    <row r="647" spans="1:2" x14ac:dyDescent="0.2">
      <c r="A647" s="461">
        <f t="shared" si="10"/>
        <v>646</v>
      </c>
      <c r="B647" s="543" t="s">
        <v>841</v>
      </c>
    </row>
    <row r="648" spans="1:2" ht="21.75" customHeight="1" thickBot="1" x14ac:dyDescent="0.25">
      <c r="A648" s="461">
        <f t="shared" si="10"/>
        <v>647</v>
      </c>
      <c r="B648" s="497" t="s">
        <v>842</v>
      </c>
    </row>
    <row r="649" spans="1:2" ht="45.75" customHeight="1" thickBot="1" x14ac:dyDescent="0.25">
      <c r="A649" s="461">
        <f t="shared" si="10"/>
        <v>648</v>
      </c>
      <c r="B649" s="544" t="s">
        <v>982</v>
      </c>
    </row>
    <row r="650" spans="1:2" x14ac:dyDescent="0.2">
      <c r="A650" s="461">
        <f t="shared" si="10"/>
        <v>649</v>
      </c>
      <c r="B650" s="501" t="s">
        <v>843</v>
      </c>
    </row>
    <row r="651" spans="1:2" x14ac:dyDescent="0.2">
      <c r="A651" s="461">
        <f t="shared" si="10"/>
        <v>650</v>
      </c>
      <c r="B651" s="473" t="s">
        <v>844</v>
      </c>
    </row>
    <row r="652" spans="1:2" ht="102" customHeight="1" x14ac:dyDescent="0.2">
      <c r="A652" s="461">
        <f t="shared" si="10"/>
        <v>651</v>
      </c>
      <c r="B652" s="545" t="s">
        <v>845</v>
      </c>
    </row>
    <row r="653" spans="1:2" ht="114.75" customHeight="1" x14ac:dyDescent="0.2">
      <c r="A653" s="461">
        <f t="shared" si="10"/>
        <v>652</v>
      </c>
      <c r="B653" s="474" t="s">
        <v>846</v>
      </c>
    </row>
    <row r="654" spans="1:2" ht="22.5" customHeight="1" x14ac:dyDescent="0.2">
      <c r="A654" s="461">
        <f t="shared" si="10"/>
        <v>653</v>
      </c>
      <c r="B654" s="150" t="s">
        <v>971</v>
      </c>
    </row>
    <row r="655" spans="1:2" ht="22.5" customHeight="1" x14ac:dyDescent="0.2">
      <c r="A655" s="461">
        <f t="shared" si="10"/>
        <v>654</v>
      </c>
      <c r="B655" s="150" t="s">
        <v>995</v>
      </c>
    </row>
    <row r="656" spans="1:2" ht="22.5" customHeight="1" x14ac:dyDescent="0.2">
      <c r="A656" s="461">
        <f t="shared" si="10"/>
        <v>655</v>
      </c>
      <c r="B656" s="150" t="s">
        <v>972</v>
      </c>
    </row>
    <row r="657" spans="1:2" ht="22.5" customHeight="1" x14ac:dyDescent="0.2">
      <c r="A657" s="461">
        <f t="shared" si="10"/>
        <v>656</v>
      </c>
      <c r="B657" s="150" t="s">
        <v>847</v>
      </c>
    </row>
  </sheetData>
  <sheetProtection formatCells="0" formatColumns="0" formatRows="0"/>
  <autoFilter ref="A1:C653"/>
  <hyperlinks>
    <hyperlink ref="B52" r:id="rId1"/>
    <hyperlink ref="B54" r:id="rId2"/>
  </hyperlinks>
  <pageMargins left="0.7" right="0.7" top="0.78740157499999996" bottom="0.78740157499999996" header="0.3" footer="0.3"/>
  <pageSetup paperSize="132" orientation="portrait" r:id="rId3"/>
  <headerFooter>
    <oddHeader>&amp;L&amp;F, &amp;A&amp;R&amp;D, &amp;T</oddHeader>
    <oddFooter>&amp;C&amp;P / &amp;N</oddFooter>
  </headerFooter>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indexed="17"/>
    <pageSetUpPr fitToPage="1"/>
  </sheetPr>
  <dimension ref="A1:E91"/>
  <sheetViews>
    <sheetView workbookViewId="0">
      <selection activeCell="B5" sqref="B5"/>
    </sheetView>
  </sheetViews>
  <sheetFormatPr defaultColWidth="11.42578125" defaultRowHeight="12.75" x14ac:dyDescent="0.2"/>
  <cols>
    <col min="1" max="1" width="17.140625" style="325" customWidth="1"/>
    <col min="2" max="2" width="34.7109375" style="325" customWidth="1"/>
    <col min="3" max="3" width="15.140625" style="325" customWidth="1"/>
    <col min="4" max="16384" width="11.42578125" style="325"/>
  </cols>
  <sheetData>
    <row r="1" spans="1:5" ht="13.5" customHeight="1" thickBot="1" x14ac:dyDescent="0.25">
      <c r="A1" s="371" t="s">
        <v>848</v>
      </c>
    </row>
    <row r="2" spans="1:5" ht="13.5" customHeight="1" thickBot="1" x14ac:dyDescent="0.25">
      <c r="A2" s="546" t="s">
        <v>849</v>
      </c>
      <c r="B2" s="547" t="s">
        <v>850</v>
      </c>
    </row>
    <row r="3" spans="1:5" ht="13.5" customHeight="1" thickBot="1" x14ac:dyDescent="0.25">
      <c r="A3" s="548" t="s">
        <v>851</v>
      </c>
      <c r="B3" s="549">
        <v>41443</v>
      </c>
      <c r="C3" s="550" t="str">
        <f>IF(ISNUMBER(MATCH(B3,A21:A29,0)),VLOOKUP(B3,A21:B29,2,FALSE),"---")</f>
        <v>P3 Improvement_COM_en_180613.xls</v>
      </c>
      <c r="D3" s="551"/>
      <c r="E3" s="552"/>
    </row>
    <row r="4" spans="1:5" x14ac:dyDescent="0.2">
      <c r="A4" s="553" t="s">
        <v>852</v>
      </c>
      <c r="B4" s="554" t="s">
        <v>853</v>
      </c>
    </row>
    <row r="5" spans="1:5" ht="13.5" customHeight="1" thickBot="1" x14ac:dyDescent="0.25">
      <c r="A5" s="555" t="s">
        <v>854</v>
      </c>
      <c r="B5" s="556" t="s">
        <v>855</v>
      </c>
    </row>
    <row r="7" spans="1:5" x14ac:dyDescent="0.2">
      <c r="A7" s="557" t="s">
        <v>856</v>
      </c>
    </row>
    <row r="8" spans="1:5" x14ac:dyDescent="0.2">
      <c r="A8" s="558" t="s">
        <v>857</v>
      </c>
      <c r="B8" s="558"/>
      <c r="C8" s="559" t="s">
        <v>858</v>
      </c>
    </row>
    <row r="9" spans="1:5" x14ac:dyDescent="0.2">
      <c r="A9" s="558" t="s">
        <v>859</v>
      </c>
      <c r="B9" s="558"/>
      <c r="C9" s="559" t="s">
        <v>860</v>
      </c>
    </row>
    <row r="10" spans="1:5" x14ac:dyDescent="0.2">
      <c r="A10" s="558" t="s">
        <v>861</v>
      </c>
      <c r="B10" s="558"/>
      <c r="C10" s="559" t="s">
        <v>862</v>
      </c>
    </row>
    <row r="11" spans="1:5" x14ac:dyDescent="0.2">
      <c r="A11" s="560" t="s">
        <v>863</v>
      </c>
      <c r="B11" s="558"/>
      <c r="C11" s="561" t="s">
        <v>864</v>
      </c>
    </row>
    <row r="12" spans="1:5" x14ac:dyDescent="0.2">
      <c r="A12" s="558" t="s">
        <v>865</v>
      </c>
      <c r="B12" s="558"/>
      <c r="C12" s="559" t="s">
        <v>866</v>
      </c>
    </row>
    <row r="13" spans="1:5" x14ac:dyDescent="0.2">
      <c r="A13" s="558" t="s">
        <v>867</v>
      </c>
      <c r="B13" s="558"/>
      <c r="C13" s="559" t="s">
        <v>868</v>
      </c>
    </row>
    <row r="14" spans="1:5" x14ac:dyDescent="0.2">
      <c r="A14" s="558" t="s">
        <v>869</v>
      </c>
      <c r="B14" s="558"/>
      <c r="C14" s="559" t="s">
        <v>870</v>
      </c>
    </row>
    <row r="15" spans="1:5" x14ac:dyDescent="0.2">
      <c r="A15" s="560" t="s">
        <v>871</v>
      </c>
      <c r="B15" s="558"/>
      <c r="C15" s="561" t="s">
        <v>872</v>
      </c>
    </row>
    <row r="16" spans="1:5" x14ac:dyDescent="0.2">
      <c r="A16" s="560" t="s">
        <v>873</v>
      </c>
      <c r="B16" s="558"/>
      <c r="C16" s="561" t="s">
        <v>874</v>
      </c>
    </row>
    <row r="17" spans="1:4" x14ac:dyDescent="0.2">
      <c r="A17" s="560" t="s">
        <v>875</v>
      </c>
      <c r="B17" s="558"/>
      <c r="C17" s="561" t="s">
        <v>876</v>
      </c>
    </row>
    <row r="18" spans="1:4" x14ac:dyDescent="0.2">
      <c r="A18" s="560" t="s">
        <v>850</v>
      </c>
      <c r="B18" s="558"/>
      <c r="C18" s="561" t="s">
        <v>877</v>
      </c>
    </row>
    <row r="19" spans="1:4" x14ac:dyDescent="0.2">
      <c r="A19" s="562"/>
    </row>
    <row r="20" spans="1:4" x14ac:dyDescent="0.2">
      <c r="A20" s="563" t="s">
        <v>878</v>
      </c>
      <c r="B20" s="564" t="s">
        <v>879</v>
      </c>
      <c r="C20" s="564" t="s">
        <v>880</v>
      </c>
      <c r="D20" s="565"/>
    </row>
    <row r="21" spans="1:4" x14ac:dyDescent="0.2">
      <c r="A21" s="566">
        <v>41339</v>
      </c>
      <c r="B21" s="567" t="str">
        <f t="shared" ref="B21:B29" si="0">IF(ISBLANK($A21),"---", VLOOKUP($B$2,$A$8:$C$18,3,0) &amp; "_" &amp; VLOOKUP($B$4,$A$32:$B$64,2,0)&amp;"_"&amp;VLOOKUP($B$5,$A$67:$B$91,2,0)&amp;"_"&amp; TEXT(DAY($A21),"0#")&amp; TEXT(MONTH($A21),"0#")&amp; TEXT(YEAR($A21)-2000,"0#")&amp;".xls")</f>
        <v>P3 Improvement_COM_en_060313.xls</v>
      </c>
      <c r="C21" s="568" t="s">
        <v>881</v>
      </c>
      <c r="D21" s="569"/>
    </row>
    <row r="22" spans="1:4" x14ac:dyDescent="0.2">
      <c r="A22" s="570">
        <v>41340</v>
      </c>
      <c r="B22" s="571" t="str">
        <f t="shared" si="0"/>
        <v>P3 Improvement_COM_en_070313.xls</v>
      </c>
      <c r="C22" s="572" t="s">
        <v>882</v>
      </c>
      <c r="D22" s="573"/>
    </row>
    <row r="23" spans="1:4" x14ac:dyDescent="0.2">
      <c r="A23" s="570">
        <v>41347</v>
      </c>
      <c r="B23" s="571" t="str">
        <f t="shared" si="0"/>
        <v>P3 Improvement_COM_en_140313.xls</v>
      </c>
      <c r="C23" s="572" t="s">
        <v>883</v>
      </c>
      <c r="D23" s="573"/>
    </row>
    <row r="24" spans="1:4" x14ac:dyDescent="0.2">
      <c r="A24" s="570">
        <v>41397</v>
      </c>
      <c r="B24" s="571" t="str">
        <f t="shared" si="0"/>
        <v>P3 Improvement_COM_en_030513.xls</v>
      </c>
      <c r="C24" s="571" t="s">
        <v>884</v>
      </c>
      <c r="D24" s="573"/>
    </row>
    <row r="25" spans="1:4" x14ac:dyDescent="0.2">
      <c r="A25" s="570">
        <v>41439</v>
      </c>
      <c r="B25" s="571" t="str">
        <f t="shared" si="0"/>
        <v>P3 Improvement_COM_en_140613.xls</v>
      </c>
      <c r="C25" s="572" t="s">
        <v>885</v>
      </c>
      <c r="D25" s="573"/>
    </row>
    <row r="26" spans="1:4" x14ac:dyDescent="0.2">
      <c r="A26" s="570">
        <v>41443</v>
      </c>
      <c r="B26" s="571" t="str">
        <f t="shared" si="0"/>
        <v>P3 Improvement_COM_en_180613.xls</v>
      </c>
      <c r="C26" s="572" t="s">
        <v>886</v>
      </c>
      <c r="D26" s="573"/>
    </row>
    <row r="27" spans="1:4" x14ac:dyDescent="0.2">
      <c r="A27" s="570"/>
      <c r="B27" s="571" t="str">
        <f t="shared" si="0"/>
        <v>---</v>
      </c>
      <c r="C27" s="571"/>
      <c r="D27" s="573"/>
    </row>
    <row r="28" spans="1:4" x14ac:dyDescent="0.2">
      <c r="A28" s="570"/>
      <c r="B28" s="571" t="str">
        <f t="shared" si="0"/>
        <v>---</v>
      </c>
      <c r="C28" s="571"/>
      <c r="D28" s="573"/>
    </row>
    <row r="29" spans="1:4" x14ac:dyDescent="0.2">
      <c r="A29" s="574"/>
      <c r="B29" s="575" t="str">
        <f t="shared" si="0"/>
        <v>---</v>
      </c>
      <c r="C29" s="575"/>
      <c r="D29" s="576"/>
    </row>
    <row r="31" spans="1:4" x14ac:dyDescent="0.2">
      <c r="A31" s="371" t="s">
        <v>852</v>
      </c>
    </row>
    <row r="32" spans="1:4" x14ac:dyDescent="0.2">
      <c r="A32" s="577" t="s">
        <v>853</v>
      </c>
      <c r="B32" s="577" t="s">
        <v>887</v>
      </c>
    </row>
    <row r="33" spans="1:2" x14ac:dyDescent="0.2">
      <c r="A33" s="577" t="s">
        <v>888</v>
      </c>
      <c r="B33" s="577" t="s">
        <v>889</v>
      </c>
    </row>
    <row r="34" spans="1:2" x14ac:dyDescent="0.2">
      <c r="A34" s="577" t="s">
        <v>423</v>
      </c>
      <c r="B34" s="577" t="s">
        <v>225</v>
      </c>
    </row>
    <row r="35" spans="1:2" x14ac:dyDescent="0.2">
      <c r="A35" s="577" t="s">
        <v>424</v>
      </c>
      <c r="B35" s="577" t="s">
        <v>226</v>
      </c>
    </row>
    <row r="36" spans="1:2" x14ac:dyDescent="0.2">
      <c r="A36" s="577" t="s">
        <v>425</v>
      </c>
      <c r="B36" s="577" t="s">
        <v>227</v>
      </c>
    </row>
    <row r="37" spans="1:2" x14ac:dyDescent="0.2">
      <c r="A37" s="577" t="s">
        <v>426</v>
      </c>
      <c r="B37" s="577" t="s">
        <v>228</v>
      </c>
    </row>
    <row r="38" spans="1:2" x14ac:dyDescent="0.2">
      <c r="A38" s="577" t="s">
        <v>427</v>
      </c>
      <c r="B38" s="577" t="s">
        <v>229</v>
      </c>
    </row>
    <row r="39" spans="1:2" x14ac:dyDescent="0.2">
      <c r="A39" s="577" t="s">
        <v>428</v>
      </c>
      <c r="B39" s="577" t="s">
        <v>230</v>
      </c>
    </row>
    <row r="40" spans="1:2" x14ac:dyDescent="0.2">
      <c r="A40" s="577" t="s">
        <v>429</v>
      </c>
      <c r="B40" s="577" t="s">
        <v>231</v>
      </c>
    </row>
    <row r="41" spans="1:2" x14ac:dyDescent="0.2">
      <c r="A41" s="577" t="s">
        <v>430</v>
      </c>
      <c r="B41" s="577" t="s">
        <v>232</v>
      </c>
    </row>
    <row r="42" spans="1:2" x14ac:dyDescent="0.2">
      <c r="A42" s="577" t="s">
        <v>431</v>
      </c>
      <c r="B42" s="577" t="s">
        <v>233</v>
      </c>
    </row>
    <row r="43" spans="1:2" x14ac:dyDescent="0.2">
      <c r="A43" s="577" t="s">
        <v>432</v>
      </c>
      <c r="B43" s="577" t="s">
        <v>234</v>
      </c>
    </row>
    <row r="44" spans="1:2" x14ac:dyDescent="0.2">
      <c r="A44" s="577" t="s">
        <v>433</v>
      </c>
      <c r="B44" s="577" t="s">
        <v>235</v>
      </c>
    </row>
    <row r="45" spans="1:2" x14ac:dyDescent="0.2">
      <c r="A45" s="577" t="s">
        <v>434</v>
      </c>
      <c r="B45" s="577" t="s">
        <v>236</v>
      </c>
    </row>
    <row r="46" spans="1:2" x14ac:dyDescent="0.2">
      <c r="A46" s="577" t="s">
        <v>435</v>
      </c>
      <c r="B46" s="577" t="s">
        <v>237</v>
      </c>
    </row>
    <row r="47" spans="1:2" x14ac:dyDescent="0.2">
      <c r="A47" s="577" t="s">
        <v>436</v>
      </c>
      <c r="B47" s="577" t="s">
        <v>890</v>
      </c>
    </row>
    <row r="48" spans="1:2" x14ac:dyDescent="0.2">
      <c r="A48" s="577" t="s">
        <v>437</v>
      </c>
      <c r="B48" s="577" t="s">
        <v>239</v>
      </c>
    </row>
    <row r="49" spans="1:2" x14ac:dyDescent="0.2">
      <c r="A49" s="577" t="s">
        <v>438</v>
      </c>
      <c r="B49" s="577" t="s">
        <v>240</v>
      </c>
    </row>
    <row r="50" spans="1:2" x14ac:dyDescent="0.2">
      <c r="A50" s="577" t="s">
        <v>439</v>
      </c>
      <c r="B50" s="577" t="s">
        <v>241</v>
      </c>
    </row>
    <row r="51" spans="1:2" x14ac:dyDescent="0.2">
      <c r="A51" s="577" t="s">
        <v>440</v>
      </c>
      <c r="B51" s="577" t="s">
        <v>242</v>
      </c>
    </row>
    <row r="52" spans="1:2" x14ac:dyDescent="0.2">
      <c r="A52" s="577" t="s">
        <v>441</v>
      </c>
      <c r="B52" s="577" t="s">
        <v>243</v>
      </c>
    </row>
    <row r="53" spans="1:2" x14ac:dyDescent="0.2">
      <c r="A53" s="577" t="s">
        <v>442</v>
      </c>
      <c r="B53" s="577" t="s">
        <v>244</v>
      </c>
    </row>
    <row r="54" spans="1:2" x14ac:dyDescent="0.2">
      <c r="A54" s="577" t="s">
        <v>443</v>
      </c>
      <c r="B54" s="577" t="s">
        <v>245</v>
      </c>
    </row>
    <row r="55" spans="1:2" x14ac:dyDescent="0.2">
      <c r="A55" s="577" t="s">
        <v>444</v>
      </c>
      <c r="B55" s="577" t="s">
        <v>246</v>
      </c>
    </row>
    <row r="56" spans="1:2" x14ac:dyDescent="0.2">
      <c r="A56" s="577" t="s">
        <v>445</v>
      </c>
      <c r="B56" s="577" t="s">
        <v>247</v>
      </c>
    </row>
    <row r="57" spans="1:2" x14ac:dyDescent="0.2">
      <c r="A57" s="577" t="s">
        <v>446</v>
      </c>
      <c r="B57" s="577" t="s">
        <v>248</v>
      </c>
    </row>
    <row r="58" spans="1:2" x14ac:dyDescent="0.2">
      <c r="A58" s="577" t="s">
        <v>447</v>
      </c>
      <c r="B58" s="577" t="s">
        <v>249</v>
      </c>
    </row>
    <row r="59" spans="1:2" x14ac:dyDescent="0.2">
      <c r="A59" s="577" t="s">
        <v>448</v>
      </c>
      <c r="B59" s="577" t="s">
        <v>250</v>
      </c>
    </row>
    <row r="60" spans="1:2" x14ac:dyDescent="0.2">
      <c r="A60" s="577" t="s">
        <v>449</v>
      </c>
      <c r="B60" s="577" t="s">
        <v>251</v>
      </c>
    </row>
    <row r="61" spans="1:2" x14ac:dyDescent="0.2">
      <c r="A61" s="577" t="s">
        <v>450</v>
      </c>
      <c r="B61" s="577" t="s">
        <v>252</v>
      </c>
    </row>
    <row r="62" spans="1:2" x14ac:dyDescent="0.2">
      <c r="A62" s="577" t="s">
        <v>451</v>
      </c>
      <c r="B62" s="577" t="s">
        <v>253</v>
      </c>
    </row>
    <row r="63" spans="1:2" x14ac:dyDescent="0.2">
      <c r="A63" s="577" t="s">
        <v>452</v>
      </c>
      <c r="B63" s="577" t="s">
        <v>254</v>
      </c>
    </row>
    <row r="64" spans="1:2" x14ac:dyDescent="0.2">
      <c r="A64" s="577" t="s">
        <v>453</v>
      </c>
      <c r="B64" s="577" t="s">
        <v>255</v>
      </c>
    </row>
    <row r="66" spans="1:2" x14ac:dyDescent="0.2">
      <c r="A66" s="578" t="s">
        <v>891</v>
      </c>
    </row>
    <row r="67" spans="1:2" x14ac:dyDescent="0.2">
      <c r="A67" s="579" t="s">
        <v>892</v>
      </c>
      <c r="B67" s="579" t="s">
        <v>893</v>
      </c>
    </row>
    <row r="68" spans="1:2" x14ac:dyDescent="0.2">
      <c r="A68" s="579" t="s">
        <v>894</v>
      </c>
      <c r="B68" s="579" t="s">
        <v>895</v>
      </c>
    </row>
    <row r="69" spans="1:2" x14ac:dyDescent="0.2">
      <c r="A69" s="579" t="s">
        <v>896</v>
      </c>
      <c r="B69" s="579" t="s">
        <v>897</v>
      </c>
    </row>
    <row r="70" spans="1:2" x14ac:dyDescent="0.2">
      <c r="A70" s="579" t="s">
        <v>898</v>
      </c>
      <c r="B70" s="579" t="s">
        <v>899</v>
      </c>
    </row>
    <row r="71" spans="1:2" x14ac:dyDescent="0.2">
      <c r="A71" s="579" t="s">
        <v>900</v>
      </c>
      <c r="B71" s="579" t="s">
        <v>901</v>
      </c>
    </row>
    <row r="72" spans="1:2" x14ac:dyDescent="0.2">
      <c r="A72" s="579" t="s">
        <v>902</v>
      </c>
      <c r="B72" s="579" t="s">
        <v>903</v>
      </c>
    </row>
    <row r="73" spans="1:2" x14ac:dyDescent="0.2">
      <c r="A73" s="579" t="s">
        <v>904</v>
      </c>
      <c r="B73" s="579" t="s">
        <v>905</v>
      </c>
    </row>
    <row r="74" spans="1:2" x14ac:dyDescent="0.2">
      <c r="A74" s="579" t="s">
        <v>906</v>
      </c>
      <c r="B74" s="579" t="s">
        <v>907</v>
      </c>
    </row>
    <row r="75" spans="1:2" x14ac:dyDescent="0.2">
      <c r="A75" s="579" t="s">
        <v>855</v>
      </c>
      <c r="B75" s="579" t="s">
        <v>908</v>
      </c>
    </row>
    <row r="76" spans="1:2" x14ac:dyDescent="0.2">
      <c r="A76" s="579" t="s">
        <v>909</v>
      </c>
      <c r="B76" s="579" t="s">
        <v>910</v>
      </c>
    </row>
    <row r="77" spans="1:2" x14ac:dyDescent="0.2">
      <c r="A77" s="579" t="s">
        <v>911</v>
      </c>
      <c r="B77" s="579" t="s">
        <v>912</v>
      </c>
    </row>
    <row r="78" spans="1:2" x14ac:dyDescent="0.2">
      <c r="A78" s="579" t="s">
        <v>913</v>
      </c>
      <c r="B78" s="579" t="s">
        <v>914</v>
      </c>
    </row>
    <row r="79" spans="1:2" x14ac:dyDescent="0.2">
      <c r="A79" s="579" t="s">
        <v>915</v>
      </c>
      <c r="B79" s="579" t="s">
        <v>916</v>
      </c>
    </row>
    <row r="80" spans="1:2" x14ac:dyDescent="0.2">
      <c r="A80" s="579" t="s">
        <v>917</v>
      </c>
      <c r="B80" s="579" t="s">
        <v>918</v>
      </c>
    </row>
    <row r="81" spans="1:2" x14ac:dyDescent="0.2">
      <c r="A81" s="579" t="s">
        <v>919</v>
      </c>
      <c r="B81" s="579" t="s">
        <v>920</v>
      </c>
    </row>
    <row r="82" spans="1:2" x14ac:dyDescent="0.2">
      <c r="A82" s="579" t="s">
        <v>921</v>
      </c>
      <c r="B82" s="579" t="s">
        <v>922</v>
      </c>
    </row>
    <row r="83" spans="1:2" x14ac:dyDescent="0.2">
      <c r="A83" s="579" t="s">
        <v>923</v>
      </c>
      <c r="B83" s="579" t="s">
        <v>924</v>
      </c>
    </row>
    <row r="84" spans="1:2" x14ac:dyDescent="0.2">
      <c r="A84" s="579" t="s">
        <v>925</v>
      </c>
      <c r="B84" s="579" t="s">
        <v>926</v>
      </c>
    </row>
    <row r="85" spans="1:2" x14ac:dyDescent="0.2">
      <c r="A85" s="579" t="s">
        <v>927</v>
      </c>
      <c r="B85" s="579" t="s">
        <v>928</v>
      </c>
    </row>
    <row r="86" spans="1:2" x14ac:dyDescent="0.2">
      <c r="A86" s="579" t="s">
        <v>929</v>
      </c>
      <c r="B86" s="579" t="s">
        <v>930</v>
      </c>
    </row>
    <row r="87" spans="1:2" x14ac:dyDescent="0.2">
      <c r="A87" s="579" t="s">
        <v>931</v>
      </c>
      <c r="B87" s="579" t="s">
        <v>932</v>
      </c>
    </row>
    <row r="88" spans="1:2" x14ac:dyDescent="0.2">
      <c r="A88" s="579" t="s">
        <v>933</v>
      </c>
      <c r="B88" s="579" t="s">
        <v>934</v>
      </c>
    </row>
    <row r="89" spans="1:2" x14ac:dyDescent="0.2">
      <c r="A89" s="579" t="s">
        <v>935</v>
      </c>
      <c r="B89" s="579" t="s">
        <v>936</v>
      </c>
    </row>
    <row r="90" spans="1:2" x14ac:dyDescent="0.2">
      <c r="A90" s="579" t="s">
        <v>937</v>
      </c>
      <c r="B90" s="579" t="s">
        <v>938</v>
      </c>
    </row>
    <row r="91" spans="1:2" x14ac:dyDescent="0.2">
      <c r="A91" s="579" t="s">
        <v>939</v>
      </c>
      <c r="B91" s="579" t="s">
        <v>940</v>
      </c>
    </row>
  </sheetData>
  <sheetProtection sheet="1" objects="1" scenarios="1" formatCells="0" formatColumns="0" formatRows="0"/>
  <dataValidations count="4">
    <dataValidation type="list" allowBlank="1" showInputMessage="1" showErrorMessage="1" sqref="B3">
      <formula1>$A$21:$A$29</formula1>
    </dataValidation>
    <dataValidation type="list" allowBlank="1" showInputMessage="1" showErrorMessage="1" sqref="B5">
      <formula1>$A$67:$A$91</formula1>
    </dataValidation>
    <dataValidation type="list" allowBlank="1" showInputMessage="1" showErrorMessage="1" sqref="B4">
      <formula1>$A$32:$A$64</formula1>
    </dataValidation>
    <dataValidation type="list" allowBlank="1" showInputMessage="1" showErrorMessage="1" sqref="B2">
      <formula1>$A$8:$A$18</formula1>
    </dataValidation>
  </dataValidations>
  <pageMargins left="0.78740157480314965" right="0.78740157480314965" top="0.98425196850393704" bottom="0.98425196850393704" header="0.51181102362204722" footer="0.51181102362204722"/>
  <pageSetup paperSize="9" scale="60" orientation="portrait"/>
  <headerFooter>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indexed="9"/>
  </sheetPr>
  <dimension ref="A1:T121"/>
  <sheetViews>
    <sheetView zoomScaleSheetLayoutView="100" workbookViewId="0">
      <pane ySplit="3" topLeftCell="A94" activePane="bottomLeft" state="frozen"/>
      <selection pane="bottomLeft" activeCell="B70" sqref="B70:L70"/>
    </sheetView>
  </sheetViews>
  <sheetFormatPr defaultColWidth="11.42578125" defaultRowHeight="12.75" x14ac:dyDescent="0.2"/>
  <cols>
    <col min="1" max="2" width="4.7109375" style="26" customWidth="1"/>
    <col min="3" max="7" width="12.7109375" style="26" customWidth="1"/>
    <col min="8" max="8" width="20.5703125" style="26" customWidth="1"/>
    <col min="9" max="12" width="12.7109375" style="26" customWidth="1"/>
    <col min="13" max="13" width="4.7109375" style="26" customWidth="1"/>
    <col min="14" max="16384" width="11.42578125" style="26"/>
  </cols>
  <sheetData>
    <row r="1" spans="1:13" ht="13.5" customHeight="1" thickBot="1" x14ac:dyDescent="0.25">
      <c r="A1" s="680" t="str">
        <f>Translations!$B$22</f>
        <v>b. Riktlinjer</v>
      </c>
      <c r="B1" s="681"/>
      <c r="C1" s="686" t="str">
        <f>Translations!$B$23</f>
        <v>Navigationsområde:</v>
      </c>
      <c r="D1" s="687"/>
      <c r="E1" s="688" t="str">
        <f>Translations!$B$24</f>
        <v>Innehållsförteckning</v>
      </c>
      <c r="F1" s="689"/>
      <c r="G1" s="688" t="str">
        <f>Translations!$B$25</f>
        <v>Föregående blad</v>
      </c>
      <c r="H1" s="689"/>
      <c r="I1" s="688" t="str">
        <f>Translations!$B$26</f>
        <v>Nästa blad</v>
      </c>
      <c r="J1" s="689"/>
      <c r="K1" s="690"/>
      <c r="L1" s="691"/>
      <c r="M1" s="27"/>
    </row>
    <row r="2" spans="1:13" x14ac:dyDescent="0.2">
      <c r="A2" s="682"/>
      <c r="B2" s="683"/>
      <c r="C2" s="675" t="str">
        <f>Translations!$B$27</f>
        <v>Till början på sidan</v>
      </c>
      <c r="D2" s="676"/>
      <c r="E2" s="677"/>
      <c r="F2" s="676"/>
      <c r="G2" s="677"/>
      <c r="H2" s="676"/>
      <c r="I2" s="677"/>
      <c r="J2" s="676"/>
      <c r="K2" s="673"/>
      <c r="L2" s="674"/>
      <c r="M2" s="27"/>
    </row>
    <row r="3" spans="1:13" ht="13.5" customHeight="1" thickBot="1" x14ac:dyDescent="0.25">
      <c r="A3" s="684"/>
      <c r="B3" s="685"/>
      <c r="C3" s="675" t="str">
        <f>Translations!$B$28</f>
        <v>Till slutet på sidan</v>
      </c>
      <c r="D3" s="676"/>
      <c r="E3" s="677"/>
      <c r="F3" s="676"/>
      <c r="G3" s="677"/>
      <c r="H3" s="676"/>
      <c r="I3" s="677"/>
      <c r="J3" s="676"/>
      <c r="K3" s="678"/>
      <c r="L3" s="679"/>
      <c r="M3" s="27"/>
    </row>
    <row r="4" spans="1:13" s="28" customFormat="1" ht="15.75" customHeight="1" x14ac:dyDescent="0.2">
      <c r="B4" s="2"/>
      <c r="C4" s="3"/>
    </row>
    <row r="5" spans="1:13" ht="18" customHeight="1" x14ac:dyDescent="0.2">
      <c r="B5" s="671" t="str">
        <f>Translations!$B$29</f>
        <v>RIKTLINJER OCH VILLKOR</v>
      </c>
      <c r="C5" s="671"/>
      <c r="D5" s="671"/>
      <c r="E5" s="671"/>
      <c r="F5" s="671"/>
      <c r="G5" s="671"/>
      <c r="H5" s="671"/>
      <c r="I5" s="671"/>
      <c r="J5" s="671"/>
    </row>
    <row r="6" spans="1:13" x14ac:dyDescent="0.2">
      <c r="B6" s="672"/>
      <c r="C6" s="672"/>
      <c r="D6" s="672"/>
      <c r="E6" s="672"/>
      <c r="F6" s="672"/>
      <c r="G6" s="672"/>
      <c r="H6" s="672"/>
      <c r="I6" s="672"/>
      <c r="J6" s="672"/>
      <c r="K6" s="672"/>
      <c r="L6" s="672"/>
    </row>
    <row r="7" spans="1:13" x14ac:dyDescent="0.2">
      <c r="A7" s="29">
        <v>1</v>
      </c>
      <c r="B7" s="665" t="str">
        <f>Translations!$B$38</f>
        <v>Innan du använder denna fil bör du göra följande:</v>
      </c>
      <c r="C7" s="665"/>
      <c r="D7" s="665"/>
      <c r="E7" s="665"/>
      <c r="F7" s="665"/>
      <c r="G7" s="665"/>
      <c r="H7" s="665"/>
      <c r="I7" s="665"/>
      <c r="J7" s="665"/>
      <c r="K7" s="665"/>
      <c r="L7" s="665"/>
    </row>
    <row r="8" spans="1:13" x14ac:dyDescent="0.2">
      <c r="A8" s="29"/>
      <c r="B8" s="31" t="s">
        <v>0</v>
      </c>
      <c r="C8" s="645" t="str">
        <f>Translations!$B$39</f>
        <v>Läs noggrant igenom nedanstående instruktioner för hur mallen fylls i.</v>
      </c>
      <c r="D8" s="645"/>
      <c r="E8" s="645"/>
      <c r="F8" s="645"/>
      <c r="G8" s="645"/>
      <c r="H8" s="645"/>
      <c r="I8" s="645"/>
      <c r="J8" s="645"/>
      <c r="K8" s="645"/>
      <c r="L8" s="645"/>
    </row>
    <row r="9" spans="1:13" ht="51" customHeight="1" x14ac:dyDescent="0.2">
      <c r="A9" s="29"/>
      <c r="B9" s="31" t="s">
        <v>1</v>
      </c>
      <c r="C9" s="635" t="str">
        <f>Translations!$B$40</f>
        <v>Ange den behöriga myndighet som är ansvarig för din anläggning i den medlemsstat där installationen befinner sig (obs. att det kan finnas flera olika behöriga myndigheter per medlemsstat). Observera att "medlemsstat" här betyder samtliga stater som deltar i EU:s utsläppshandelssystem, inte enbart EU:s medlemsstater.</v>
      </c>
      <c r="D9" s="635"/>
      <c r="E9" s="635"/>
      <c r="F9" s="635"/>
      <c r="G9" s="635"/>
      <c r="H9" s="635"/>
      <c r="I9" s="635"/>
      <c r="J9" s="635"/>
      <c r="K9" s="635"/>
      <c r="L9" s="635"/>
    </row>
    <row r="10" spans="1:13" ht="37.5" customHeight="1" x14ac:dyDescent="0.2">
      <c r="A10" s="29"/>
      <c r="B10" s="31" t="s">
        <v>2</v>
      </c>
      <c r="C10" s="635" t="str">
        <f>Translations!$B$41</f>
        <v>Kontrollera den behöriga myndighetens webbplats eller kontakta den behöriga myndigheten direkt för att veta om du har rätt version av mallen. Mallens version (framför allt filens referensnamn) anges tydligt på filens förstasida.</v>
      </c>
      <c r="D10" s="635"/>
      <c r="E10" s="635"/>
      <c r="F10" s="635"/>
      <c r="G10" s="635"/>
      <c r="H10" s="635"/>
      <c r="I10" s="635"/>
      <c r="J10" s="635"/>
      <c r="K10" s="635"/>
      <c r="L10" s="635"/>
    </row>
    <row r="11" spans="1:13" ht="36.75" customHeight="1" x14ac:dyDescent="0.2">
      <c r="A11" s="29"/>
      <c r="B11" s="31" t="s">
        <v>3</v>
      </c>
      <c r="C11" s="635" t="str">
        <f>Translations!$B$42</f>
        <v>Vissa medlemsstater kan kräva att du använder ett annat system, till exempel ett internetbaserat formulär, i stället för ett kalkylblad. Kontrollera kraven i din medlemsstat. Den behöriga myndigheten kan ge dig ytterligare information om detta.</v>
      </c>
      <c r="D11" s="635"/>
      <c r="E11" s="635"/>
      <c r="F11" s="635"/>
      <c r="G11" s="635"/>
      <c r="H11" s="635"/>
      <c r="I11" s="635"/>
      <c r="J11" s="635"/>
      <c r="K11" s="635"/>
      <c r="L11" s="635"/>
    </row>
    <row r="12" spans="1:13" ht="54.75" customHeight="1" x14ac:dyDescent="0.2">
      <c r="A12" s="29">
        <v>2</v>
      </c>
      <c r="B12" s="635" t="str">
        <f>Translations!$B$425</f>
        <v>Enligt direktiv 2003/87/EG (ETS-direktivet) ska den verksamhetsutövare som driver anläggningar som omfattas av EU:s utsläppshandelssystem och som innehar ett giltigt tillstånd som utfärdats av den behöriga myndigheten (Länsstyrelsen), övervaka och rapportera sina utsläpp samt se till att rapporterna verifieras i enlighet med artikel 15 i ETS-direktivet och förordning (EU) nr 600/2012.</v>
      </c>
      <c r="C12" s="635"/>
      <c r="D12" s="635"/>
      <c r="E12" s="635"/>
      <c r="F12" s="635"/>
      <c r="G12" s="635"/>
      <c r="H12" s="635"/>
      <c r="I12" s="635"/>
      <c r="J12" s="635"/>
      <c r="K12" s="635"/>
      <c r="L12" s="635"/>
      <c r="M12" s="33"/>
    </row>
    <row r="13" spans="1:13" ht="12.75" customHeight="1" x14ac:dyDescent="0.2">
      <c r="A13" s="29"/>
      <c r="B13" s="635" t="str">
        <f>Translations!$B$30</f>
        <v>Direktivet kan laddas ner här:</v>
      </c>
      <c r="C13" s="635"/>
      <c r="D13" s="635"/>
      <c r="E13" s="635"/>
      <c r="F13" s="635"/>
      <c r="G13" s="635"/>
      <c r="H13" s="635"/>
      <c r="I13" s="635"/>
      <c r="J13" s="635"/>
      <c r="K13" s="635"/>
      <c r="L13" s="635"/>
    </row>
    <row r="14" spans="1:13" ht="17.25" customHeight="1" x14ac:dyDescent="0.2">
      <c r="A14" s="34"/>
      <c r="B14" s="655" t="str">
        <f>Translations!$B$31</f>
        <v>http://eur-lex.europa.eu/LexUriServ/LexUriServ.do?uri=CONSLEG:2003L0087:20090625:EN:PDF</v>
      </c>
      <c r="C14" s="655"/>
      <c r="D14" s="655"/>
      <c r="E14" s="655"/>
      <c r="F14" s="655"/>
      <c r="G14" s="655"/>
      <c r="H14" s="655"/>
      <c r="I14" s="655"/>
      <c r="J14" s="655"/>
      <c r="K14" s="655"/>
      <c r="L14" s="655"/>
    </row>
    <row r="15" spans="1:13" ht="5.0999999999999996" customHeight="1" x14ac:dyDescent="0.2">
      <c r="A15" s="34"/>
      <c r="B15" s="35"/>
      <c r="C15" s="35"/>
      <c r="D15" s="35"/>
      <c r="E15" s="35"/>
      <c r="F15" s="35"/>
      <c r="G15" s="35"/>
      <c r="H15" s="35"/>
      <c r="I15" s="35"/>
      <c r="J15" s="35"/>
      <c r="K15" s="35"/>
      <c r="L15" s="36"/>
    </row>
    <row r="16" spans="1:13" ht="26.25" customHeight="1" x14ac:dyDescent="0.2">
      <c r="A16" s="29">
        <v>3</v>
      </c>
      <c r="B16" s="635" t="str">
        <f>Translations!$B$32</f>
        <v>I förordningen om övervakning och rapportering (förordning (EU) nr 601/2012 av den 21 juni 2012, i fortsättningen kallad MRR), anges ytterligare krav för övervakning och rapportering. Förordningen kan laddas ner här:</v>
      </c>
      <c r="C16" s="635"/>
      <c r="D16" s="635"/>
      <c r="E16" s="635"/>
      <c r="F16" s="635"/>
      <c r="G16" s="635"/>
      <c r="H16" s="635"/>
      <c r="I16" s="635"/>
      <c r="J16" s="635"/>
      <c r="K16" s="635"/>
      <c r="L16" s="635"/>
    </row>
    <row r="17" spans="1:20" ht="12.75" customHeight="1" x14ac:dyDescent="0.2">
      <c r="A17" s="29"/>
      <c r="B17" s="655" t="str">
        <f>Translations!$B$33</f>
        <v>http://eur-lex.europa.eu/LexUriServ/LexUriServ.do?uri=OJ:L:2012:181:0030:0104:EN:PDF</v>
      </c>
      <c r="C17" s="655"/>
      <c r="D17" s="655"/>
      <c r="E17" s="655"/>
      <c r="F17" s="655"/>
      <c r="G17" s="655"/>
      <c r="H17" s="655"/>
      <c r="I17" s="655"/>
      <c r="J17" s="655"/>
      <c r="K17" s="655"/>
      <c r="L17" s="655"/>
    </row>
    <row r="18" spans="1:20" ht="5.0999999999999996" customHeight="1" x14ac:dyDescent="0.2">
      <c r="A18" s="29"/>
      <c r="B18" s="35"/>
      <c r="C18" s="35"/>
      <c r="D18" s="35"/>
      <c r="E18" s="35"/>
      <c r="F18" s="35"/>
      <c r="G18" s="35"/>
      <c r="H18" s="35"/>
      <c r="I18" s="35"/>
      <c r="J18" s="35"/>
      <c r="K18" s="35"/>
      <c r="L18" s="36"/>
    </row>
    <row r="19" spans="1:20" x14ac:dyDescent="0.2">
      <c r="A19" s="29"/>
      <c r="B19" s="669" t="str">
        <f>Translations!$B$426</f>
        <v>I MRR anges två krav i samband med förbättringar:</v>
      </c>
      <c r="C19" s="669"/>
      <c r="D19" s="669"/>
      <c r="E19" s="669"/>
      <c r="F19" s="669"/>
      <c r="G19" s="669"/>
      <c r="H19" s="669"/>
      <c r="I19" s="669"/>
      <c r="J19" s="669"/>
      <c r="K19" s="669"/>
      <c r="L19" s="669"/>
    </row>
    <row r="20" spans="1:20" ht="33.75" customHeight="1" x14ac:dyDescent="0.2">
      <c r="A20" s="29"/>
      <c r="B20" s="37" t="s">
        <v>4</v>
      </c>
      <c r="C20" s="670" t="str">
        <f>Translations!$B$427</f>
        <v>Verksamhetsutövaren måste rapportera de åtgärder som vidtagits rörande de eventuella avvikelser och rekommendationer till förbättringar som anges i verfieringsrapporten (artikel 9).</v>
      </c>
      <c r="D20" s="670"/>
      <c r="E20" s="670"/>
      <c r="F20" s="670"/>
      <c r="G20" s="670"/>
      <c r="H20" s="670"/>
      <c r="I20" s="670"/>
      <c r="J20" s="670"/>
      <c r="K20" s="670"/>
      <c r="L20" s="670"/>
      <c r="M20" s="33"/>
    </row>
    <row r="21" spans="1:20" ht="25.5" customHeight="1" x14ac:dyDescent="0.2">
      <c r="A21" s="29"/>
      <c r="B21" s="37" t="s">
        <v>4</v>
      </c>
      <c r="C21" s="670" t="str">
        <f>Translations!$B$513</f>
        <v>Verksamhetsutövare måste regelbundet och på eget initiativ i enlighet med artikel 14.1 kontrollera om övervakningsmetoden kan förbättras och i enlighet med artikel 69.1-3 rapportera om resultaten av och uppföljningen av denna utvärdering.</v>
      </c>
      <c r="D21" s="670"/>
      <c r="E21" s="670"/>
      <c r="F21" s="670"/>
      <c r="G21" s="670"/>
      <c r="H21" s="670"/>
      <c r="I21" s="670"/>
      <c r="J21" s="670"/>
      <c r="K21" s="670"/>
      <c r="L21" s="670"/>
      <c r="M21" s="33"/>
    </row>
    <row r="22" spans="1:20" ht="5.0999999999999996" customHeight="1" x14ac:dyDescent="0.2">
      <c r="A22" s="29"/>
      <c r="B22" s="38"/>
      <c r="C22" s="39"/>
      <c r="D22" s="39"/>
      <c r="E22" s="39"/>
      <c r="F22" s="39"/>
      <c r="G22" s="39"/>
      <c r="H22" s="39"/>
      <c r="I22" s="39"/>
      <c r="J22" s="39"/>
      <c r="K22" s="39"/>
      <c r="L22" s="39"/>
    </row>
    <row r="23" spans="1:20" ht="51" customHeight="1" x14ac:dyDescent="0.2">
      <c r="A23" s="29"/>
      <c r="B23" s="665" t="str">
        <f>Translations!$B$428</f>
        <v>Rapporter om förbättringar som avser rekommendationer om förbättringar och avvikelser som rapporterats av kontrollören måste lämnas in senast den 30 juni det år som verifieringsrapporten utfärdades (artikel 69.4). Detta gäller alla verksamhetsutövare, med undantag för anläggningar med låga utsläpp. De senare undantas från kravet att lämna in en rapport som svar på rekommendationer om förbättringar, men måste rapportera om hur de har åtgärdat avvikelser (artikel 47.3).</v>
      </c>
      <c r="C23" s="665"/>
      <c r="D23" s="665"/>
      <c r="E23" s="665"/>
      <c r="F23" s="665"/>
      <c r="G23" s="665"/>
      <c r="H23" s="665"/>
      <c r="I23" s="665"/>
      <c r="J23" s="665"/>
      <c r="K23" s="665"/>
      <c r="L23" s="665"/>
      <c r="M23" s="33"/>
    </row>
    <row r="24" spans="1:20" ht="25.5" customHeight="1" x14ac:dyDescent="0.2">
      <c r="A24" s="29"/>
      <c r="B24" s="665" t="str">
        <f>Translations!$B$34</f>
        <v>Rapporter om förbättringar enligt artikel 69.1 måste lämnas in den 30 juni varje år, vartannat år eller vart tredje år, beroende på anläggningens kategori.</v>
      </c>
      <c r="C24" s="665"/>
      <c r="D24" s="665"/>
      <c r="E24" s="665"/>
      <c r="F24" s="665"/>
      <c r="G24" s="665"/>
      <c r="H24" s="665"/>
      <c r="I24" s="665"/>
      <c r="J24" s="665"/>
      <c r="K24" s="665"/>
      <c r="L24" s="665"/>
    </row>
    <row r="25" spans="1:20" ht="12.75" customHeight="1" x14ac:dyDescent="0.2">
      <c r="A25" s="29"/>
      <c r="B25" s="665" t="str">
        <f>Translations!$B$514</f>
        <v>Rapporter om förbättringar enligt artiklarna 69.1 och 69.4 kan kombineras.</v>
      </c>
      <c r="C25" s="665"/>
      <c r="D25" s="665"/>
      <c r="E25" s="665"/>
      <c r="F25" s="665"/>
      <c r="G25" s="665"/>
      <c r="H25" s="665"/>
      <c r="I25" s="665"/>
      <c r="J25" s="665"/>
      <c r="K25" s="665"/>
      <c r="L25" s="665"/>
    </row>
    <row r="26" spans="1:20" ht="5.0999999999999996" customHeight="1" x14ac:dyDescent="0.2">
      <c r="A26" s="29"/>
      <c r="B26" s="32"/>
      <c r="C26" s="32"/>
      <c r="D26" s="32"/>
      <c r="E26" s="32"/>
      <c r="F26" s="32"/>
      <c r="G26" s="32"/>
      <c r="H26" s="32"/>
      <c r="I26" s="32"/>
      <c r="J26" s="32"/>
      <c r="K26" s="32"/>
      <c r="L26" s="32"/>
    </row>
    <row r="27" spans="1:20" s="28" customFormat="1" ht="38.85" customHeight="1" x14ac:dyDescent="0.2">
      <c r="A27" s="29"/>
      <c r="B27" s="665" t="str">
        <f>Translations!$B$515</f>
        <v xml:space="preserve">Om förbättringar kräver ändring av övervakningsplanen (se artikel 15 i förordningen) måste en reviderad övervakningsplan lämnas in den normala vägen för godkännande av den behöriga myndigheten (Länsstyrelsen). </v>
      </c>
      <c r="C27" s="665"/>
      <c r="D27" s="665"/>
      <c r="E27" s="665"/>
      <c r="F27" s="665"/>
      <c r="G27" s="665"/>
      <c r="H27" s="665"/>
      <c r="I27" s="665"/>
      <c r="J27" s="665"/>
      <c r="K27" s="665"/>
      <c r="L27" s="665"/>
      <c r="M27" s="33"/>
      <c r="N27" s="40"/>
      <c r="O27" s="26"/>
      <c r="P27" s="26"/>
      <c r="Q27" s="26"/>
      <c r="R27" s="26"/>
      <c r="S27" s="26"/>
      <c r="T27" s="26"/>
    </row>
    <row r="28" spans="1:20" x14ac:dyDescent="0.2">
      <c r="A28" s="29"/>
      <c r="B28" s="635" t="str">
        <f>Translations!$B$651</f>
        <v>I artikel 74.1 anges dessutom att</v>
      </c>
      <c r="C28" s="635"/>
      <c r="D28" s="635"/>
      <c r="E28" s="635"/>
      <c r="F28" s="635"/>
      <c r="G28" s="635"/>
      <c r="H28" s="635"/>
      <c r="I28" s="635"/>
      <c r="J28" s="635"/>
      <c r="K28" s="635"/>
      <c r="L28" s="635"/>
    </row>
    <row r="29" spans="1:20" ht="69.95" customHeight="1" x14ac:dyDescent="0.2">
      <c r="A29" s="29"/>
      <c r="B29" s="667" t="str">
        <f>Translations!$B$652</f>
        <v>medlemsstaterna får kräva att verksamhetsutövaren och luftfartygsoperatören använder elektroniska mallar eller särskilda filformat för inlämnande av övervakningsplaner och ändringar av övervakningsplanen, liksom för inlämnande av årliga utsläppsrapporter, rapporter om tonkilometer, kontrollrapporter och rapporter om förbättringar. 
De mallar eller filformat som fastställs av medlemsstaterna ska minst innehålla den information som återfinns i de elektroniska mallar eller särskilda filformat som offentliggjorts av kommissionen</v>
      </c>
      <c r="C29" s="667"/>
      <c r="D29" s="667"/>
      <c r="E29" s="667"/>
      <c r="F29" s="667"/>
      <c r="G29" s="667"/>
      <c r="H29" s="667"/>
      <c r="I29" s="667"/>
      <c r="J29" s="667"/>
      <c r="K29" s="667"/>
      <c r="L29" s="667"/>
      <c r="M29" s="33"/>
    </row>
    <row r="30" spans="1:20" ht="76.5" customHeight="1" x14ac:dyDescent="0.2">
      <c r="A30" s="29"/>
      <c r="B30" s="665" t="str">
        <f>Translations!$B$653</f>
        <v>Medlemsstaterna kan välja att begära mindre information från verksamhetsutövare än vad som rekommenderas i denna mall om det gäller information som den behöriga myndigheten redan förfogar över och det inte kommer att påverka rapportens tydlighet. Framför allt kan sådan information som avser kontaktuppgifter, uppgifter om bränsle-/materialmängder, tillämpade nivåer etc. återanvändas om de uppgifterna redan förekommer i en elektronisk databas över EU:s utsläppshandelssystem hos den behöriga myndigheten. På det viset behöver verksamhetsutövaren bara lägga till information om de förbättringar som har gjorts, som planeras eller som föreslås men som inte kommer att utföras, samt ange skälen för detta.</v>
      </c>
      <c r="C30" s="665"/>
      <c r="D30" s="665"/>
      <c r="E30" s="665"/>
      <c r="F30" s="665"/>
      <c r="G30" s="665"/>
      <c r="H30" s="665"/>
      <c r="I30" s="665"/>
      <c r="J30" s="665"/>
      <c r="K30" s="665"/>
      <c r="L30" s="665"/>
      <c r="M30" s="33"/>
    </row>
    <row r="31" spans="1:20" s="28" customFormat="1" ht="5.0999999999999996" customHeight="1" x14ac:dyDescent="0.2">
      <c r="A31" s="29"/>
      <c r="B31" s="5"/>
      <c r="C31" s="41"/>
      <c r="D31" s="42"/>
      <c r="E31" s="42"/>
      <c r="F31" s="42"/>
      <c r="G31" s="42"/>
      <c r="H31" s="42"/>
      <c r="I31" s="42"/>
      <c r="J31" s="42"/>
      <c r="K31" s="42"/>
      <c r="L31" s="42"/>
      <c r="M31" s="42"/>
      <c r="N31" s="42"/>
      <c r="O31" s="26"/>
      <c r="P31" s="26"/>
      <c r="Q31" s="26"/>
      <c r="R31" s="26"/>
      <c r="S31" s="26"/>
      <c r="T31" s="26"/>
    </row>
    <row r="32" spans="1:20" ht="12.75" customHeight="1" x14ac:dyDescent="0.2">
      <c r="A32" s="29"/>
      <c r="B32" s="665" t="str">
        <f>Translations!$B$35</f>
        <v>För mer information se avsnitt 5.7 i Vägledande dokument 1. Det dokumentet kan laddas ner här:</v>
      </c>
      <c r="C32" s="665"/>
      <c r="D32" s="665"/>
      <c r="E32" s="665"/>
      <c r="F32" s="665"/>
      <c r="G32" s="665"/>
      <c r="H32" s="665"/>
      <c r="I32" s="665"/>
      <c r="J32" s="665"/>
      <c r="K32" s="665"/>
      <c r="L32" s="665"/>
    </row>
    <row r="33" spans="1:13" ht="12.75" customHeight="1" x14ac:dyDescent="0.2">
      <c r="A33" s="29"/>
      <c r="B33" s="668" t="str">
        <f>Translations!$B$433</f>
        <v>http://ec.europa.eu/clima/policies/ets/monitoring/documentation_en.htm</v>
      </c>
      <c r="C33" s="668"/>
      <c r="D33" s="668"/>
      <c r="E33" s="668"/>
      <c r="F33" s="668"/>
      <c r="G33" s="668"/>
      <c r="H33" s="668"/>
      <c r="I33" s="668"/>
      <c r="J33" s="668"/>
      <c r="K33" s="668"/>
      <c r="L33" s="668"/>
    </row>
    <row r="34" spans="1:13" ht="5.0999999999999996" customHeight="1" x14ac:dyDescent="0.2">
      <c r="A34" s="29"/>
      <c r="B34" s="43"/>
      <c r="C34" s="32"/>
      <c r="D34" s="32"/>
      <c r="E34" s="32"/>
      <c r="F34" s="32"/>
      <c r="G34" s="32"/>
      <c r="H34" s="32"/>
      <c r="I34" s="32"/>
      <c r="J34" s="32"/>
      <c r="K34" s="32"/>
      <c r="L34" s="32"/>
    </row>
    <row r="35" spans="1:13" ht="12.75" customHeight="1" x14ac:dyDescent="0.2">
      <c r="A35" s="29">
        <v>4</v>
      </c>
      <c r="B35" s="665" t="str">
        <f>Translations!$B$429</f>
        <v>Denna fil är en mall som tagits fram av kommissionens tjänsteenheter för att rapportera följande typer av förbättringar:</v>
      </c>
      <c r="C35" s="665"/>
      <c r="D35" s="665"/>
      <c r="E35" s="665"/>
      <c r="F35" s="665"/>
      <c r="G35" s="665"/>
      <c r="H35" s="665"/>
      <c r="I35" s="665"/>
      <c r="J35" s="665"/>
      <c r="K35" s="665"/>
      <c r="L35" s="665"/>
    </row>
    <row r="36" spans="1:13" ht="12.75" customHeight="1" x14ac:dyDescent="0.2">
      <c r="A36" s="29"/>
      <c r="B36" s="31" t="s">
        <v>4</v>
      </c>
      <c r="C36" s="635" t="str">
        <f>Translations!$B$516</f>
        <v>Förbättringar som avser rekommendationer i verifieringsrapporter.</v>
      </c>
      <c r="D36" s="635"/>
      <c r="E36" s="635"/>
      <c r="F36" s="635"/>
      <c r="G36" s="635"/>
      <c r="H36" s="635"/>
      <c r="I36" s="635"/>
      <c r="J36" s="635"/>
      <c r="K36" s="635"/>
      <c r="L36" s="635"/>
    </row>
    <row r="37" spans="1:13" ht="12.75" customHeight="1" x14ac:dyDescent="0.2">
      <c r="A37" s="29"/>
      <c r="B37" s="31" t="s">
        <v>4</v>
      </c>
      <c r="C37" s="635" t="str">
        <f>Translations!$B$517</f>
        <v>den normala vägen</v>
      </c>
      <c r="D37" s="635"/>
      <c r="E37" s="635"/>
      <c r="F37" s="635"/>
      <c r="G37" s="635"/>
      <c r="H37" s="635"/>
      <c r="I37" s="635"/>
      <c r="J37" s="635"/>
      <c r="K37" s="635"/>
      <c r="L37" s="635"/>
    </row>
    <row r="38" spans="1:13" ht="12.75" customHeight="1" x14ac:dyDescent="0.2">
      <c r="A38" s="29"/>
      <c r="B38" s="665" t="str">
        <f>Translations!$B$430</f>
        <v>Rapporteringsmallen får inte överskrida de krav som anges i MRR. Se därför också den färgkodning som används i denna mall.</v>
      </c>
      <c r="C38" s="665"/>
      <c r="D38" s="665"/>
      <c r="E38" s="665"/>
      <c r="F38" s="665"/>
      <c r="G38" s="665"/>
      <c r="H38" s="665"/>
      <c r="I38" s="665"/>
      <c r="J38" s="665"/>
      <c r="K38" s="665"/>
      <c r="L38" s="665"/>
      <c r="M38" s="33"/>
    </row>
    <row r="39" spans="1:13" ht="15.95" customHeight="1" x14ac:dyDescent="0.2">
      <c r="A39" s="29"/>
      <c r="B39" s="635">
        <f>Translations!$B$431</f>
        <v>0</v>
      </c>
      <c r="C39" s="635"/>
      <c r="D39" s="635"/>
      <c r="E39" s="635"/>
      <c r="F39" s="635"/>
      <c r="G39" s="635"/>
      <c r="H39" s="635"/>
      <c r="I39" s="635"/>
      <c r="J39" s="635"/>
      <c r="K39" s="635"/>
      <c r="L39" s="635"/>
    </row>
    <row r="40" spans="1:13" ht="12.75" customHeight="1" x14ac:dyDescent="0.2">
      <c r="A40" s="29"/>
      <c r="B40" s="44"/>
      <c r="C40" s="30"/>
      <c r="D40" s="30"/>
      <c r="E40" s="30"/>
      <c r="F40" s="30"/>
      <c r="G40" s="30"/>
      <c r="H40" s="30"/>
      <c r="I40" s="30"/>
      <c r="J40" s="30"/>
      <c r="K40" s="30"/>
      <c r="L40" s="30"/>
      <c r="M40" s="33"/>
    </row>
    <row r="41" spans="1:13" ht="38.25" customHeight="1" x14ac:dyDescent="0.2">
      <c r="A41" s="29"/>
      <c r="B41" s="666" t="str">
        <f>Translations!$B$432</f>
        <v>Detta är en översatt och anpassad version av den slutgiltiga mallen för förbättringsrapportering för anläggningar i enlighet med beslut i kommittén för klimatförändringar den 18 juni 2013.</v>
      </c>
      <c r="C41" s="666"/>
      <c r="D41" s="666"/>
      <c r="E41" s="666"/>
      <c r="F41" s="666"/>
      <c r="G41" s="666"/>
      <c r="H41" s="666"/>
      <c r="I41" s="666"/>
      <c r="J41" s="666"/>
      <c r="K41" s="666"/>
      <c r="L41" s="666"/>
    </row>
    <row r="42" spans="1:13" ht="12.75" customHeight="1" x14ac:dyDescent="0.2">
      <c r="A42" s="29"/>
      <c r="B42" s="635"/>
      <c r="C42" s="635"/>
      <c r="D42" s="635"/>
      <c r="E42" s="635"/>
      <c r="F42" s="635"/>
      <c r="G42" s="635"/>
      <c r="H42" s="635"/>
      <c r="I42" s="635"/>
      <c r="J42" s="635"/>
      <c r="K42" s="635"/>
      <c r="L42" s="635"/>
    </row>
    <row r="43" spans="1:13" ht="12.75" customHeight="1" x14ac:dyDescent="0.2">
      <c r="A43" s="29">
        <v>5</v>
      </c>
      <c r="B43" s="635" t="str">
        <f>Translations!$B$36</f>
        <v>Samtliga kommissionens vägledande dokument avseende förordningen om övervakning och rapportering finns på:</v>
      </c>
      <c r="C43" s="635"/>
      <c r="D43" s="635"/>
      <c r="E43" s="635"/>
      <c r="F43" s="635"/>
      <c r="G43" s="635"/>
      <c r="H43" s="635"/>
      <c r="I43" s="635"/>
      <c r="J43" s="635"/>
      <c r="K43" s="635"/>
      <c r="L43" s="635"/>
    </row>
    <row r="44" spans="1:13" ht="12.75" customHeight="1" x14ac:dyDescent="0.2">
      <c r="A44" s="29"/>
      <c r="B44" s="655" t="str">
        <f>Translations!$B$433</f>
        <v>http://ec.europa.eu/clima/policies/ets/monitoring/documentation_en.htm</v>
      </c>
      <c r="C44" s="655"/>
      <c r="D44" s="655"/>
      <c r="E44" s="655"/>
      <c r="F44" s="655"/>
      <c r="G44" s="655"/>
      <c r="H44" s="655"/>
      <c r="I44" s="655"/>
      <c r="J44" s="655"/>
      <c r="K44" s="655"/>
      <c r="L44" s="655"/>
    </row>
    <row r="45" spans="1:13" x14ac:dyDescent="0.2">
      <c r="A45" s="29"/>
      <c r="B45" s="45"/>
      <c r="C45" s="45"/>
      <c r="D45" s="45"/>
      <c r="E45" s="45"/>
      <c r="F45" s="45"/>
      <c r="G45" s="45"/>
      <c r="H45" s="45"/>
      <c r="I45" s="45"/>
      <c r="J45" s="45"/>
      <c r="K45" s="45"/>
      <c r="L45" s="46"/>
    </row>
    <row r="46" spans="1:13" ht="15" customHeight="1" x14ac:dyDescent="0.2">
      <c r="A46" s="29">
        <v>6</v>
      </c>
      <c r="B46" s="635" t="str">
        <f>Translations!$B$434</f>
        <v>I fylld rapport ska skickas in till Naturvårdsverket enligt följande instruktioner:</v>
      </c>
      <c r="C46" s="635"/>
      <c r="D46" s="635"/>
      <c r="E46" s="635"/>
      <c r="F46" s="635"/>
      <c r="G46" s="635"/>
      <c r="H46" s="635"/>
      <c r="I46" s="635"/>
      <c r="J46" s="635"/>
      <c r="K46" s="635"/>
      <c r="L46" s="635"/>
    </row>
    <row r="47" spans="1:13" ht="13.5" thickBot="1" x14ac:dyDescent="0.25">
      <c r="A47" s="29"/>
      <c r="B47" s="47"/>
      <c r="C47" s="47"/>
      <c r="D47" s="47"/>
      <c r="E47" s="47"/>
      <c r="F47" s="47"/>
      <c r="G47" s="47"/>
      <c r="H47" s="47"/>
      <c r="I47" s="47"/>
      <c r="J47" s="47"/>
      <c r="K47" s="47"/>
      <c r="L47" s="48"/>
    </row>
    <row r="48" spans="1:13" x14ac:dyDescent="0.2">
      <c r="E48" s="656" t="s">
        <v>1018</v>
      </c>
      <c r="F48" s="657"/>
      <c r="G48" s="657"/>
      <c r="H48" s="658"/>
    </row>
    <row r="49" spans="1:12" x14ac:dyDescent="0.2">
      <c r="E49" s="659"/>
      <c r="F49" s="660"/>
      <c r="G49" s="660"/>
      <c r="H49" s="661"/>
    </row>
    <row r="50" spans="1:12" x14ac:dyDescent="0.2">
      <c r="E50" s="659"/>
      <c r="F50" s="660"/>
      <c r="G50" s="660"/>
      <c r="H50" s="661"/>
    </row>
    <row r="51" spans="1:12" x14ac:dyDescent="0.2">
      <c r="E51" s="659"/>
      <c r="F51" s="660"/>
      <c r="G51" s="660"/>
      <c r="H51" s="661"/>
    </row>
    <row r="52" spans="1:12" x14ac:dyDescent="0.2">
      <c r="E52" s="659"/>
      <c r="F52" s="660"/>
      <c r="G52" s="660"/>
      <c r="H52" s="661"/>
    </row>
    <row r="53" spans="1:12" x14ac:dyDescent="0.2">
      <c r="E53" s="659"/>
      <c r="F53" s="660"/>
      <c r="G53" s="660"/>
      <c r="H53" s="661"/>
    </row>
    <row r="54" spans="1:12" x14ac:dyDescent="0.2">
      <c r="E54" s="659"/>
      <c r="F54" s="660"/>
      <c r="G54" s="660"/>
      <c r="H54" s="661"/>
    </row>
    <row r="55" spans="1:12" ht="13.5" thickBot="1" x14ac:dyDescent="0.25">
      <c r="E55" s="662"/>
      <c r="F55" s="663"/>
      <c r="G55" s="663"/>
      <c r="H55" s="664"/>
    </row>
    <row r="57" spans="1:12" ht="25.5" customHeight="1" x14ac:dyDescent="0.2">
      <c r="A57" s="29">
        <v>7</v>
      </c>
      <c r="B57" s="635" t="str">
        <f>Translations!$B$435</f>
        <v xml:space="preserve">Kontakta Naturvårdsverket om du behöver hjälp med att utarbeta din rapport över förbättringar. Vägledande information kan även hittas i Kommissionens olika framtagna vägledningar eller på webbplatsen www.utslappshandel.se. </v>
      </c>
      <c r="C57" s="635"/>
      <c r="D57" s="635"/>
      <c r="E57" s="635"/>
      <c r="F57" s="635"/>
      <c r="G57" s="635"/>
      <c r="H57" s="635"/>
      <c r="I57" s="635"/>
      <c r="J57" s="635"/>
      <c r="K57" s="635"/>
      <c r="L57" s="635"/>
    </row>
    <row r="58" spans="1:12" ht="63.75" customHeight="1" x14ac:dyDescent="0.2">
      <c r="A58" s="29">
        <v>8</v>
      </c>
      <c r="B58" s="650" t="str">
        <f>Translations!$B$436</f>
        <v>Sekretessmeddelande: Informationen i denna rapport kan omfattas av kraven i samband med allmänhetens tillgång till handlingar, inklusive direktiv 2003/4/EG om allmänhetens tillgång till miljöinformation. Meddela din behöriga myndighet om du anser att någon del av den information som du lämnar i rapporten bör behandlas som konfidentiell. Du bör vara medveten om att enligt bestämmelserna i direktiv 2003/4/EG kan den behöriga myndigheten vara skyldig att offentliggöra information även om den sökande begär att den ska vara konfidentiell.</v>
      </c>
      <c r="C58" s="650"/>
      <c r="D58" s="650"/>
      <c r="E58" s="650"/>
      <c r="F58" s="650"/>
      <c r="G58" s="650"/>
      <c r="H58" s="650"/>
      <c r="I58" s="650"/>
      <c r="J58" s="650"/>
      <c r="K58" s="650"/>
      <c r="L58" s="650"/>
    </row>
    <row r="59" spans="1:12" x14ac:dyDescent="0.2">
      <c r="A59" s="29"/>
      <c r="B59" s="45"/>
      <c r="C59" s="45"/>
      <c r="D59" s="45"/>
      <c r="E59" s="49"/>
      <c r="F59" s="45"/>
      <c r="G59" s="45"/>
      <c r="H59" s="45"/>
      <c r="I59" s="45"/>
      <c r="J59" s="45"/>
      <c r="K59" s="45"/>
      <c r="L59" s="46"/>
    </row>
    <row r="60" spans="1:12" ht="15" customHeight="1" x14ac:dyDescent="0.2">
      <c r="A60" s="29">
        <v>9</v>
      </c>
      <c r="B60" s="651" t="str">
        <f>Translations!$B$44</f>
        <v>Informationskällor:</v>
      </c>
      <c r="C60" s="651"/>
      <c r="D60" s="651"/>
      <c r="E60" s="651"/>
      <c r="F60" s="651"/>
      <c r="G60" s="651"/>
      <c r="H60" s="651"/>
      <c r="I60" s="651"/>
      <c r="J60" s="651"/>
      <c r="K60" s="651"/>
      <c r="L60" s="651"/>
    </row>
    <row r="61" spans="1:12" x14ac:dyDescent="0.2">
      <c r="A61" s="29"/>
      <c r="B61" s="50" t="str">
        <f>Translations!$B$45</f>
        <v>EU:s webbplatser:</v>
      </c>
      <c r="C61" s="45"/>
      <c r="D61" s="45"/>
      <c r="E61" s="45"/>
      <c r="F61" s="45"/>
      <c r="G61" s="45"/>
      <c r="H61" s="45"/>
      <c r="I61" s="45"/>
      <c r="J61" s="45"/>
      <c r="K61" s="45"/>
      <c r="L61" s="46"/>
    </row>
    <row r="62" spans="1:12" x14ac:dyDescent="0.2">
      <c r="A62" s="29"/>
      <c r="B62" s="45" t="str">
        <f>Translations!$B$46</f>
        <v>EU:s lagstiftning:</v>
      </c>
      <c r="C62" s="45"/>
      <c r="D62" s="652" t="str">
        <f>Translations!$B$47</f>
        <v xml:space="preserve">http://eur-lex.europa.eu/en/index.htm </v>
      </c>
      <c r="E62" s="652"/>
      <c r="F62" s="652"/>
      <c r="G62" s="652"/>
      <c r="H62" s="652"/>
      <c r="I62" s="652"/>
      <c r="J62" s="45"/>
      <c r="K62" s="45"/>
      <c r="L62" s="46"/>
    </row>
    <row r="63" spans="1:12" x14ac:dyDescent="0.2">
      <c r="A63" s="29"/>
      <c r="B63" s="45" t="str">
        <f>Translations!$B$48</f>
        <v>Allmänt om EU:s utsläppshandelssystem:</v>
      </c>
      <c r="C63" s="45"/>
      <c r="D63" s="653" t="str">
        <f>Translations!$B$49</f>
        <v>http://ec.europa.eu/clima/policies/ets/index_en.htm</v>
      </c>
      <c r="E63" s="653"/>
      <c r="F63" s="653"/>
      <c r="G63" s="653"/>
      <c r="H63" s="653"/>
      <c r="I63" s="653"/>
      <c r="J63" s="45"/>
      <c r="K63" s="45"/>
      <c r="L63" s="46"/>
    </row>
    <row r="64" spans="1:12" x14ac:dyDescent="0.2">
      <c r="A64" s="29"/>
      <c r="B64" s="45" t="str">
        <f>Translations!$B$50</f>
        <v xml:space="preserve">Övervakning och rapportering i EU:s utsläppshandelssystem: </v>
      </c>
      <c r="C64" s="45"/>
      <c r="D64" s="45"/>
      <c r="E64" s="45"/>
      <c r="F64" s="45"/>
      <c r="G64" s="45"/>
      <c r="H64" s="45"/>
      <c r="I64" s="45"/>
      <c r="J64" s="45"/>
      <c r="K64" s="45"/>
      <c r="L64" s="46"/>
    </row>
    <row r="65" spans="1:12" x14ac:dyDescent="0.2">
      <c r="A65" s="29"/>
      <c r="B65" s="45"/>
      <c r="C65" s="45"/>
      <c r="D65" s="652" t="str">
        <f>Translations!$B$37</f>
        <v>http://ec.europa.eu/clima/policies/ets/monitoring/index_en.htm</v>
      </c>
      <c r="E65" s="652"/>
      <c r="F65" s="652"/>
      <c r="G65" s="652"/>
      <c r="H65" s="652"/>
      <c r="I65" s="652"/>
      <c r="J65" s="45"/>
      <c r="K65" s="45"/>
      <c r="L65" s="46"/>
    </row>
    <row r="66" spans="1:12" x14ac:dyDescent="0.2">
      <c r="B66" s="50" t="str">
        <f>Translations!$B$51</f>
        <v>Övriga webbplatser:</v>
      </c>
    </row>
    <row r="67" spans="1:12" x14ac:dyDescent="0.2">
      <c r="B67" s="648" t="s">
        <v>966</v>
      </c>
      <c r="C67" s="654"/>
      <c r="D67" s="654"/>
      <c r="E67" s="654"/>
      <c r="F67" s="654"/>
      <c r="G67" s="654"/>
      <c r="H67" s="654"/>
      <c r="I67" s="654"/>
      <c r="J67" s="654"/>
      <c r="K67" s="654"/>
      <c r="L67" s="654"/>
    </row>
    <row r="68" spans="1:12" x14ac:dyDescent="0.2">
      <c r="B68" s="620"/>
      <c r="C68" s="620"/>
      <c r="D68" s="620"/>
      <c r="E68" s="620"/>
      <c r="F68" s="620"/>
      <c r="G68" s="620"/>
      <c r="H68" s="620"/>
      <c r="I68" s="620"/>
      <c r="J68" s="620"/>
      <c r="K68" s="620"/>
      <c r="L68" s="620"/>
    </row>
    <row r="69" spans="1:12" x14ac:dyDescent="0.2">
      <c r="B69" s="50" t="str">
        <f>Translations!$B$53</f>
        <v>Help-desk:</v>
      </c>
      <c r="C69" s="51"/>
      <c r="D69" s="51"/>
      <c r="E69" s="51"/>
      <c r="F69" s="51"/>
      <c r="G69" s="51"/>
      <c r="H69" s="51"/>
      <c r="I69" s="51"/>
      <c r="J69" s="51"/>
      <c r="K69" s="51"/>
      <c r="L69" s="52"/>
    </row>
    <row r="70" spans="1:12" x14ac:dyDescent="0.2">
      <c r="B70" s="648" t="s">
        <v>1019</v>
      </c>
      <c r="C70" s="648"/>
      <c r="D70" s="648"/>
      <c r="E70" s="648"/>
      <c r="F70" s="648"/>
      <c r="G70" s="648"/>
      <c r="H70" s="648"/>
      <c r="I70" s="648"/>
      <c r="J70" s="648"/>
      <c r="K70" s="648"/>
      <c r="L70" s="648"/>
    </row>
    <row r="71" spans="1:12" x14ac:dyDescent="0.2">
      <c r="B71" s="620"/>
      <c r="C71" s="620"/>
      <c r="D71" s="620"/>
      <c r="E71" s="620"/>
      <c r="F71" s="620"/>
      <c r="G71" s="620"/>
      <c r="H71" s="620"/>
      <c r="I71" s="620"/>
      <c r="J71" s="620"/>
      <c r="K71" s="620"/>
      <c r="L71" s="620"/>
    </row>
    <row r="72" spans="1:12" ht="25.5" customHeight="1" x14ac:dyDescent="0.2"/>
    <row r="73" spans="1:12" ht="15.75" customHeight="1" x14ac:dyDescent="0.2">
      <c r="A73" s="53">
        <v>10</v>
      </c>
      <c r="B73" s="622" t="str">
        <f>Translations!$B$55</f>
        <v>Hur du använder den här filen:</v>
      </c>
      <c r="C73" s="622"/>
      <c r="D73" s="622"/>
      <c r="E73" s="622"/>
      <c r="F73" s="622"/>
      <c r="G73" s="622"/>
      <c r="H73" s="622"/>
      <c r="I73" s="622"/>
      <c r="J73" s="622"/>
      <c r="K73" s="622"/>
      <c r="L73" s="622"/>
    </row>
    <row r="74" spans="1:12" ht="51" customHeight="1" x14ac:dyDescent="0.2">
      <c r="A74" s="29"/>
      <c r="B74" s="649" t="str">
        <f>Translations!$B$71</f>
        <v>För att skydda mallen mot icke avsedda ändringar, vilka i regel leder till felaktiga och vilseledande resultat, är det mycket viktigt att du INTE ANVÄNDER funktionen KLIPP UT &amp; KLISTRA IN. Om du vill flytta uppgifter ska du först KOPIERA dem och KLISTRA IN dem, varefter du raderar de oönskade uppgifterna på den gamla (felaktiga) platsen.</v>
      </c>
      <c r="C74" s="649"/>
      <c r="D74" s="649"/>
      <c r="E74" s="649"/>
      <c r="F74" s="649"/>
      <c r="G74" s="649"/>
      <c r="H74" s="649"/>
      <c r="I74" s="649"/>
      <c r="J74" s="649"/>
      <c r="K74" s="649"/>
      <c r="L74" s="649"/>
    </row>
    <row r="75" spans="1:12" ht="26.25" customHeight="1" x14ac:dyDescent="0.2">
      <c r="A75" s="29"/>
      <c r="B75" s="635" t="str">
        <f>Translations!$B$56</f>
        <v>Vi rekommenderar att du går igenom filen från början till slut. Det finns ett par funktioner som vägleder dig genom formuläret och som är beroende av de uppgifter du lagt in tidigare, till exempel celler som byter färg om en viss uppgift inte behövs (se färgkoderna nedan).</v>
      </c>
      <c r="C75" s="635"/>
      <c r="D75" s="635"/>
      <c r="E75" s="635"/>
      <c r="F75" s="635"/>
      <c r="G75" s="635"/>
      <c r="H75" s="635"/>
      <c r="I75" s="635"/>
      <c r="J75" s="635"/>
      <c r="K75" s="635"/>
      <c r="L75" s="635"/>
    </row>
    <row r="76" spans="1:12" ht="43.5" customHeight="1" x14ac:dyDescent="0.2">
      <c r="A76" s="29"/>
      <c r="B76" s="635" t="str">
        <f>Translations!$B$57</f>
        <v>I flera fält kan du välja mellan i förväg angivna alternativ. För att välja från en sådan "rullgardinsmeny" kan du antingen klicka med musen på den lilla pil som visas i högra kanten på cellen eller trycka på "Alt-Nedåtpil" när du har valt cellen. I vissa fält kan du skriva in din egen text även om det finns en sådan rullgardinsmeny. Detta gäller om rullgardinsmenyn innehåller tomma menyförslag.</v>
      </c>
      <c r="C76" s="635"/>
      <c r="D76" s="635"/>
      <c r="E76" s="635"/>
      <c r="F76" s="635"/>
      <c r="G76" s="635"/>
      <c r="H76" s="635"/>
      <c r="I76" s="635"/>
      <c r="J76" s="635"/>
      <c r="K76" s="635"/>
      <c r="L76" s="635"/>
    </row>
    <row r="77" spans="1:12" x14ac:dyDescent="0.2">
      <c r="A77" s="29"/>
      <c r="B77" s="645" t="str">
        <f>Translations!$B$58</f>
        <v>Färgkoder och typsnitt:</v>
      </c>
      <c r="C77" s="645"/>
      <c r="D77" s="645"/>
      <c r="E77" s="645"/>
      <c r="F77" s="645"/>
      <c r="G77" s="645"/>
      <c r="H77" s="645"/>
      <c r="I77" s="645"/>
      <c r="J77" s="645"/>
      <c r="K77" s="645"/>
      <c r="L77" s="645"/>
    </row>
    <row r="78" spans="1:12" x14ac:dyDescent="0.2">
      <c r="C78" s="646" t="str">
        <f>Translations!$B$59</f>
        <v>Text i svart fetstil:</v>
      </c>
      <c r="D78" s="646"/>
      <c r="E78" s="635" t="str">
        <f>Translations!$B$60</f>
        <v>Detta är text som redan finns i kommissionens mall. Den texten bör inte ändras.</v>
      </c>
      <c r="F78" s="635"/>
      <c r="G78" s="635"/>
      <c r="H78" s="635"/>
      <c r="I78" s="635"/>
      <c r="J78" s="635"/>
      <c r="K78" s="635"/>
      <c r="L78" s="635"/>
    </row>
    <row r="79" spans="1:12" ht="27" customHeight="1" x14ac:dyDescent="0.2">
      <c r="C79" s="647" t="str">
        <f>Translations!$B$61</f>
        <v>Mindre, kursiverad text:</v>
      </c>
      <c r="D79" s="647"/>
      <c r="E79" s="635" t="str">
        <f>Translations!$B$62</f>
        <v>Den här texten ger ytterligare förklaringar. Medlemsstaterna kan lägga till ytterligare förklaringar i sina särskilda versioner av mallen.</v>
      </c>
      <c r="F79" s="635"/>
      <c r="G79" s="635"/>
      <c r="H79" s="635"/>
      <c r="I79" s="635"/>
      <c r="J79" s="635"/>
      <c r="K79" s="635"/>
      <c r="L79" s="635"/>
    </row>
    <row r="80" spans="1:12" ht="38.85" customHeight="1" x14ac:dyDescent="0.2">
      <c r="C80" s="638"/>
      <c r="D80" s="639"/>
      <c r="E80" s="640" t="str">
        <f>Translations!$B$63</f>
        <v>De gula fälten anger obligatoriska uppgifter. Om frågan inte är relevant för anläggningen krävs emellertid inga uppgifter. Information som angetts i tidigare avsnitt kan dessutom göra att vissa avsnitt blir "icke relevanta" eller frivilliga. I sådana fall kan fältet visas med en annan färgkod.</v>
      </c>
      <c r="F80" s="640"/>
      <c r="G80" s="640"/>
      <c r="H80" s="640"/>
      <c r="I80" s="640"/>
      <c r="J80" s="640"/>
      <c r="K80" s="640"/>
      <c r="L80" s="640"/>
    </row>
    <row r="81" spans="1:13" x14ac:dyDescent="0.2">
      <c r="C81" s="641"/>
      <c r="D81" s="642"/>
      <c r="E81" s="631" t="str">
        <f>Translations!$B$64</f>
        <v>Ljusgula fält anger att en uppgift är frivillig.</v>
      </c>
      <c r="F81" s="631"/>
      <c r="G81" s="631"/>
      <c r="H81" s="631"/>
      <c r="I81" s="631"/>
      <c r="J81" s="631"/>
      <c r="K81" s="631"/>
      <c r="L81" s="631"/>
    </row>
    <row r="82" spans="1:13" x14ac:dyDescent="0.2">
      <c r="C82" s="643"/>
      <c r="D82" s="644"/>
      <c r="E82" s="631" t="str">
        <f>Translations!$B$65</f>
        <v>De gröna fälten visar automatiskt beräknade resultat. Röd text anger felmeddelanden (uppgift saknas etc.).</v>
      </c>
      <c r="F82" s="631"/>
      <c r="G82" s="631"/>
      <c r="H82" s="631"/>
      <c r="I82" s="631"/>
      <c r="J82" s="631"/>
      <c r="K82" s="631"/>
      <c r="L82" s="631"/>
    </row>
    <row r="83" spans="1:13" x14ac:dyDescent="0.2">
      <c r="C83" s="629"/>
      <c r="D83" s="630"/>
      <c r="E83" s="631" t="str">
        <f>Translations!$B$66</f>
        <v>Skuggade fält anger att en uppgift i ett annat fält gör uppgiften här irrelevant.</v>
      </c>
      <c r="F83" s="631"/>
      <c r="G83" s="631"/>
      <c r="H83" s="631"/>
      <c r="I83" s="631"/>
      <c r="J83" s="631"/>
      <c r="K83" s="631"/>
      <c r="L83" s="631"/>
    </row>
    <row r="84" spans="1:13" x14ac:dyDescent="0.2">
      <c r="C84" s="632"/>
      <c r="D84" s="633"/>
      <c r="E84" s="634" t="str">
        <f>Translations!$B$67</f>
        <v>Gråa, skuggade fält bör fyllas i av medlemsstaterna innan en anpassad version av mallen offentliggörs.</v>
      </c>
      <c r="F84" s="635"/>
      <c r="G84" s="635"/>
      <c r="H84" s="635"/>
      <c r="I84" s="635"/>
      <c r="J84" s="635"/>
      <c r="K84" s="635"/>
      <c r="L84" s="635"/>
    </row>
    <row r="85" spans="1:13" x14ac:dyDescent="0.2">
      <c r="C85" s="636"/>
      <c r="D85" s="637"/>
      <c r="E85" s="634" t="str">
        <f>Translations!$B$68</f>
        <v>Ljusgråa områden är avsedda för navigering och hyperlänkar.</v>
      </c>
      <c r="F85" s="635"/>
      <c r="G85" s="635"/>
      <c r="H85" s="635"/>
      <c r="I85" s="635"/>
      <c r="J85" s="635"/>
      <c r="K85" s="635"/>
      <c r="L85" s="635"/>
    </row>
    <row r="87" spans="1:13" ht="38.25" customHeight="1" x14ac:dyDescent="0.2">
      <c r="A87" s="29">
        <v>11</v>
      </c>
      <c r="B87" s="623" t="str">
        <f>Translations!$B$69</f>
        <v>Navigationspanelerna högst upp på varje sida innehåller hyperlänkar för att snabbt hoppa till olika uppgiftsfält. Den första raden ("Innehåll", "Föregående blad", "Nästa blad") och punkterna "Början på sidan" och "Slutet på sidan" är desamma för samtliga blad. Beroende på blad kan ytterligare menyrader tillkomma.</v>
      </c>
      <c r="C87" s="623"/>
      <c r="D87" s="623"/>
      <c r="E87" s="623"/>
      <c r="F87" s="623"/>
      <c r="G87" s="623"/>
      <c r="H87" s="623"/>
      <c r="I87" s="623"/>
      <c r="J87" s="623"/>
      <c r="K87" s="623"/>
      <c r="L87" s="623"/>
    </row>
    <row r="88" spans="1:13" ht="51" customHeight="1" x14ac:dyDescent="0.2">
      <c r="A88" s="29">
        <v>13</v>
      </c>
      <c r="B88" s="623" t="str">
        <f>Translations!$B$70</f>
        <v>Denna mall har låsts mot ändringar, med undantag för de gula fälten. Av öppenhetsskäl har emellertid inget lösenord bestämts. Det gör att man kan se samtliga formler. Vi rekommenderar att skyddet behålls när filen används för att föra in uppgifter. Bladen bör endast vara oskyddade för att kontrollera riktigheten för en viss formel. Vi rekommenderar att detta görs i en separat fil.</v>
      </c>
      <c r="C88" s="623"/>
      <c r="D88" s="623"/>
      <c r="E88" s="623"/>
      <c r="F88" s="623"/>
      <c r="G88" s="623"/>
      <c r="H88" s="623"/>
      <c r="I88" s="623"/>
      <c r="J88" s="623"/>
      <c r="K88" s="623"/>
      <c r="L88" s="623"/>
    </row>
    <row r="89" spans="1:13" ht="51" customHeight="1" x14ac:dyDescent="0.2">
      <c r="A89" s="29">
        <v>14</v>
      </c>
      <c r="B89" s="623" t="str">
        <f>Translations!$B$72</f>
        <v>Datafälten har inte optimerats för vissa numeriska och andra format. Skyddet för bladen har emellertid begränsats så att du ska kunna använda dina egna format. Framför allt kan du bestämma antalet decimaler som ska visas. Antalet decimaler är i princip oberoende av beräkningens noggrannhet. I princip bör alternativet "Ange visad precision" i MS Excel deaktiveras. För mer information, se MS Excels hjälpfunktion.</v>
      </c>
      <c r="C89" s="623"/>
      <c r="D89" s="623"/>
      <c r="E89" s="623"/>
      <c r="F89" s="623"/>
      <c r="G89" s="623"/>
      <c r="H89" s="623"/>
      <c r="I89" s="623"/>
      <c r="J89" s="623"/>
      <c r="K89" s="623"/>
      <c r="L89" s="623"/>
    </row>
    <row r="90" spans="1:13" ht="25.5" customHeight="1" x14ac:dyDescent="0.2">
      <c r="A90" s="29">
        <v>15</v>
      </c>
      <c r="B90" s="624" t="str">
        <f>Translations!$B$437</f>
        <v>Observera! För att vara konsekvent bör du skriva in alla uppgifter (till exempel ID för bränsle-/materialmängder) i samma ordning som i den senaste godkända övervakningsplanen (samma ordning och samma ID).</v>
      </c>
      <c r="C90" s="624"/>
      <c r="D90" s="624"/>
      <c r="E90" s="624"/>
      <c r="F90" s="624"/>
      <c r="G90" s="624"/>
      <c r="H90" s="624"/>
      <c r="I90" s="624"/>
      <c r="J90" s="624"/>
      <c r="K90" s="624"/>
      <c r="L90" s="624"/>
      <c r="M90" s="33"/>
    </row>
    <row r="91" spans="1:13" ht="5.0999999999999996" customHeight="1" thickBot="1" x14ac:dyDescent="0.25">
      <c r="A91" s="54"/>
      <c r="B91" s="625"/>
      <c r="C91" s="625"/>
      <c r="D91" s="625"/>
      <c r="E91" s="625"/>
      <c r="F91" s="625"/>
      <c r="G91" s="625"/>
      <c r="H91" s="625"/>
      <c r="I91" s="625"/>
      <c r="J91" s="625"/>
      <c r="K91" s="625"/>
      <c r="L91" s="55"/>
    </row>
    <row r="92" spans="1:13" ht="89.25" customHeight="1" thickBot="1" x14ac:dyDescent="0.25">
      <c r="A92" s="29">
        <v>16</v>
      </c>
      <c r="B92" s="626" t="str">
        <f>Translations!$B$73</f>
        <v>FRISKRIVNING: Samtliga formler har utvecklats noggrant och grundligt. Man kan emellertid aldrig helt utesluta misstag.
Som angetts ovan garanteras full öppenhet vad gäller möjligheten att kontrollera beräkningarnas korrekthet. Varken författarna till denna mall eller Europeiska kommissionen tar ansvar för de eventuella skador som uppkommer på grund av felaktiga eller vilseledande resultat av de beräkningar som tillhandahålls.
Den som använder filen (dvs. verksamhetsutövaren vid en anläggning som ingår i EU:s utsläppshandelssystem) är skyldig att tillse att korrekta uppgifter rapporteras till den behöriga myndigheten.</v>
      </c>
      <c r="C92" s="627"/>
      <c r="D92" s="627"/>
      <c r="E92" s="627"/>
      <c r="F92" s="627"/>
      <c r="G92" s="627"/>
      <c r="H92" s="627"/>
      <c r="I92" s="627"/>
      <c r="J92" s="627"/>
      <c r="K92" s="627"/>
      <c r="L92" s="628"/>
    </row>
    <row r="94" spans="1:13" ht="38.25" customHeight="1" thickBot="1" x14ac:dyDescent="0.25">
      <c r="A94" s="29">
        <v>17</v>
      </c>
      <c r="B94" s="621" t="str">
        <f>Translations!$B$74</f>
        <v>Den behöriga myndigheten kan begränsa antalet acceptabla filformat. Se till att du enbart använder standardfiltyperna i Office, till exempel .doc, .xls, .pdf. Kontakta din behöriga myndighet eller dess webbplats för uppgifter om fler acceptabla filtyper.</v>
      </c>
      <c r="C94" s="621"/>
      <c r="D94" s="621"/>
      <c r="E94" s="621"/>
      <c r="F94" s="621"/>
      <c r="G94" s="621"/>
      <c r="H94" s="621"/>
      <c r="I94" s="621"/>
      <c r="J94" s="621"/>
      <c r="K94" s="621"/>
      <c r="L94" s="621"/>
    </row>
    <row r="96" spans="1:13" ht="15.75" customHeight="1" x14ac:dyDescent="0.2">
      <c r="A96" s="29">
        <v>18</v>
      </c>
      <c r="B96" s="622" t="str">
        <f>Translations!$B$75</f>
        <v>Här nedan anges riktlinjer som är specifika för din medlemsstat:</v>
      </c>
      <c r="C96" s="622"/>
      <c r="D96" s="622"/>
      <c r="E96" s="622"/>
      <c r="F96" s="622"/>
      <c r="G96" s="622"/>
      <c r="H96" s="622"/>
      <c r="I96" s="622"/>
      <c r="J96" s="622"/>
      <c r="K96" s="622"/>
      <c r="L96" s="622"/>
    </row>
    <row r="97" spans="2:12" x14ac:dyDescent="0.2">
      <c r="B97" s="620"/>
      <c r="C97" s="620"/>
      <c r="D97" s="620"/>
      <c r="E97" s="620"/>
      <c r="F97" s="620"/>
      <c r="G97" s="620"/>
      <c r="H97" s="620"/>
      <c r="I97" s="620"/>
      <c r="J97" s="620"/>
      <c r="K97" s="620"/>
      <c r="L97" s="620"/>
    </row>
    <row r="98" spans="2:12" x14ac:dyDescent="0.2">
      <c r="B98" s="620"/>
      <c r="C98" s="620"/>
      <c r="D98" s="620"/>
      <c r="E98" s="620"/>
      <c r="F98" s="620"/>
      <c r="G98" s="620"/>
      <c r="H98" s="620"/>
      <c r="I98" s="620"/>
      <c r="J98" s="620"/>
      <c r="K98" s="620"/>
      <c r="L98" s="620"/>
    </row>
    <row r="99" spans="2:12" x14ac:dyDescent="0.2">
      <c r="B99" s="620"/>
      <c r="C99" s="620"/>
      <c r="D99" s="620"/>
      <c r="E99" s="620"/>
      <c r="F99" s="620"/>
      <c r="G99" s="620"/>
      <c r="H99" s="620"/>
      <c r="I99" s="620"/>
      <c r="J99" s="620"/>
      <c r="K99" s="620"/>
      <c r="L99" s="620"/>
    </row>
    <row r="100" spans="2:12" x14ac:dyDescent="0.2">
      <c r="B100" s="620"/>
      <c r="C100" s="620"/>
      <c r="D100" s="620"/>
      <c r="E100" s="620"/>
      <c r="F100" s="620"/>
      <c r="G100" s="620"/>
      <c r="H100" s="620"/>
      <c r="I100" s="620"/>
      <c r="J100" s="620"/>
      <c r="K100" s="620"/>
      <c r="L100" s="620"/>
    </row>
    <row r="101" spans="2:12" x14ac:dyDescent="0.2">
      <c r="B101" s="620"/>
      <c r="C101" s="620"/>
      <c r="D101" s="620"/>
      <c r="E101" s="620"/>
      <c r="F101" s="620"/>
      <c r="G101" s="620"/>
      <c r="H101" s="620"/>
      <c r="I101" s="620"/>
      <c r="J101" s="620"/>
      <c r="K101" s="620"/>
      <c r="L101" s="620"/>
    </row>
    <row r="102" spans="2:12" ht="4.5" customHeight="1" x14ac:dyDescent="0.2">
      <c r="B102" s="620"/>
      <c r="C102" s="620"/>
      <c r="D102" s="620"/>
      <c r="E102" s="620"/>
      <c r="F102" s="620"/>
      <c r="G102" s="620"/>
      <c r="H102" s="620"/>
      <c r="I102" s="620"/>
      <c r="J102" s="620"/>
      <c r="K102" s="620"/>
      <c r="L102" s="620"/>
    </row>
    <row r="103" spans="2:12" hidden="1" x14ac:dyDescent="0.2">
      <c r="B103" s="620"/>
      <c r="C103" s="620"/>
      <c r="D103" s="620"/>
      <c r="E103" s="620"/>
      <c r="F103" s="620"/>
      <c r="G103" s="620"/>
      <c r="H103" s="620"/>
      <c r="I103" s="620"/>
      <c r="J103" s="620"/>
      <c r="K103" s="620"/>
      <c r="L103" s="620"/>
    </row>
    <row r="104" spans="2:12" hidden="1" x14ac:dyDescent="0.2">
      <c r="B104" s="620"/>
      <c r="C104" s="620"/>
      <c r="D104" s="620"/>
      <c r="E104" s="620"/>
      <c r="F104" s="620"/>
      <c r="G104" s="620"/>
      <c r="H104" s="620"/>
      <c r="I104" s="620"/>
      <c r="J104" s="620"/>
      <c r="K104" s="620"/>
      <c r="L104" s="620"/>
    </row>
    <row r="105" spans="2:12" hidden="1" x14ac:dyDescent="0.2">
      <c r="B105" s="620"/>
      <c r="C105" s="620"/>
      <c r="D105" s="620"/>
      <c r="E105" s="620"/>
      <c r="F105" s="620"/>
      <c r="G105" s="620"/>
      <c r="H105" s="620"/>
      <c r="I105" s="620"/>
      <c r="J105" s="620"/>
      <c r="K105" s="620"/>
      <c r="L105" s="620"/>
    </row>
    <row r="106" spans="2:12" hidden="1" x14ac:dyDescent="0.2">
      <c r="B106" s="620"/>
      <c r="C106" s="620"/>
      <c r="D106" s="620"/>
      <c r="E106" s="620"/>
      <c r="F106" s="620"/>
      <c r="G106" s="620"/>
      <c r="H106" s="620"/>
      <c r="I106" s="620"/>
      <c r="J106" s="620"/>
      <c r="K106" s="620"/>
      <c r="L106" s="620"/>
    </row>
    <row r="107" spans="2:12" hidden="1" x14ac:dyDescent="0.2">
      <c r="B107" s="620"/>
      <c r="C107" s="620"/>
      <c r="D107" s="620"/>
      <c r="E107" s="620"/>
      <c r="F107" s="620"/>
      <c r="G107" s="620"/>
      <c r="H107" s="620"/>
      <c r="I107" s="620"/>
      <c r="J107" s="620"/>
      <c r="K107" s="620"/>
      <c r="L107" s="620"/>
    </row>
    <row r="108" spans="2:12" hidden="1" x14ac:dyDescent="0.2">
      <c r="B108" s="620"/>
      <c r="C108" s="620"/>
      <c r="D108" s="620"/>
      <c r="E108" s="620"/>
      <c r="F108" s="620"/>
      <c r="G108" s="620"/>
      <c r="H108" s="620"/>
      <c r="I108" s="620"/>
      <c r="J108" s="620"/>
      <c r="K108" s="620"/>
      <c r="L108" s="620"/>
    </row>
    <row r="109" spans="2:12" hidden="1" x14ac:dyDescent="0.2">
      <c r="B109" s="620"/>
      <c r="C109" s="620"/>
      <c r="D109" s="620"/>
      <c r="E109" s="620"/>
      <c r="F109" s="620"/>
      <c r="G109" s="620"/>
      <c r="H109" s="620"/>
      <c r="I109" s="620"/>
      <c r="J109" s="620"/>
      <c r="K109" s="620"/>
      <c r="L109" s="620"/>
    </row>
    <row r="110" spans="2:12" hidden="1" x14ac:dyDescent="0.2">
      <c r="B110" s="620"/>
      <c r="C110" s="620"/>
      <c r="D110" s="620"/>
      <c r="E110" s="620"/>
      <c r="F110" s="620"/>
      <c r="G110" s="620"/>
      <c r="H110" s="620"/>
      <c r="I110" s="620"/>
      <c r="J110" s="620"/>
      <c r="K110" s="620"/>
      <c r="L110" s="620"/>
    </row>
    <row r="111" spans="2:12" hidden="1" x14ac:dyDescent="0.2">
      <c r="B111" s="620"/>
      <c r="C111" s="620"/>
      <c r="D111" s="620"/>
      <c r="E111" s="620"/>
      <c r="F111" s="620"/>
      <c r="G111" s="620"/>
      <c r="H111" s="620"/>
      <c r="I111" s="620"/>
      <c r="J111" s="620"/>
      <c r="K111" s="620"/>
      <c r="L111" s="620"/>
    </row>
    <row r="112" spans="2:12" hidden="1" x14ac:dyDescent="0.2">
      <c r="B112" s="620"/>
      <c r="C112" s="620"/>
      <c r="D112" s="620"/>
      <c r="E112" s="620"/>
      <c r="F112" s="620"/>
      <c r="G112" s="620"/>
      <c r="H112" s="620"/>
      <c r="I112" s="620"/>
      <c r="J112" s="620"/>
      <c r="K112" s="620"/>
      <c r="L112" s="620"/>
    </row>
    <row r="113" spans="2:12" hidden="1" x14ac:dyDescent="0.2">
      <c r="B113" s="620"/>
      <c r="C113" s="620"/>
      <c r="D113" s="620"/>
      <c r="E113" s="620"/>
      <c r="F113" s="620"/>
      <c r="G113" s="620"/>
      <c r="H113" s="620"/>
      <c r="I113" s="620"/>
      <c r="J113" s="620"/>
      <c r="K113" s="620"/>
      <c r="L113" s="620"/>
    </row>
    <row r="114" spans="2:12" hidden="1" x14ac:dyDescent="0.2">
      <c r="B114" s="620"/>
      <c r="C114" s="620"/>
      <c r="D114" s="620"/>
      <c r="E114" s="620"/>
      <c r="F114" s="620"/>
      <c r="G114" s="620"/>
      <c r="H114" s="620"/>
      <c r="I114" s="620"/>
      <c r="J114" s="620"/>
      <c r="K114" s="620"/>
      <c r="L114" s="620"/>
    </row>
    <row r="115" spans="2:12" hidden="1" x14ac:dyDescent="0.2">
      <c r="B115" s="620"/>
      <c r="C115" s="620"/>
      <c r="D115" s="620"/>
      <c r="E115" s="620"/>
      <c r="F115" s="620"/>
      <c r="G115" s="620"/>
      <c r="H115" s="620"/>
      <c r="I115" s="620"/>
      <c r="J115" s="620"/>
      <c r="K115" s="620"/>
      <c r="L115" s="620"/>
    </row>
    <row r="116" spans="2:12" hidden="1" x14ac:dyDescent="0.2">
      <c r="B116" s="620"/>
      <c r="C116" s="620"/>
      <c r="D116" s="620"/>
      <c r="E116" s="620"/>
      <c r="F116" s="620"/>
      <c r="G116" s="620"/>
      <c r="H116" s="620"/>
      <c r="I116" s="620"/>
      <c r="J116" s="620"/>
      <c r="K116" s="620"/>
      <c r="L116" s="620"/>
    </row>
    <row r="117" spans="2:12" hidden="1" x14ac:dyDescent="0.2">
      <c r="B117" s="620"/>
      <c r="C117" s="620"/>
      <c r="D117" s="620"/>
      <c r="E117" s="620"/>
      <c r="F117" s="620"/>
      <c r="G117" s="620"/>
      <c r="H117" s="620"/>
      <c r="I117" s="620"/>
      <c r="J117" s="620"/>
      <c r="K117" s="620"/>
      <c r="L117" s="620"/>
    </row>
    <row r="118" spans="2:12" ht="33" customHeight="1" x14ac:dyDescent="0.2">
      <c r="B118" s="620"/>
      <c r="C118" s="620"/>
      <c r="D118" s="620"/>
      <c r="E118" s="620"/>
      <c r="F118" s="620"/>
      <c r="G118" s="620"/>
      <c r="H118" s="620"/>
      <c r="I118" s="620"/>
      <c r="J118" s="620"/>
      <c r="K118" s="620"/>
      <c r="L118" s="620"/>
    </row>
    <row r="121" spans="2:12" s="56" customFormat="1" ht="15" customHeight="1" x14ac:dyDescent="0.2">
      <c r="D121" s="617" t="s">
        <v>941</v>
      </c>
      <c r="E121" s="618"/>
      <c r="F121" s="618"/>
      <c r="G121" s="618"/>
      <c r="H121" s="618"/>
      <c r="I121" s="618"/>
      <c r="J121" s="619"/>
    </row>
  </sheetData>
  <sheetProtection formatCells="0" formatColumns="0" formatRows="0"/>
  <mergeCells count="113">
    <mergeCell ref="K2:L2"/>
    <mergeCell ref="C3:D3"/>
    <mergeCell ref="E3:F3"/>
    <mergeCell ref="G3:H3"/>
    <mergeCell ref="I3:J3"/>
    <mergeCell ref="K3:L3"/>
    <mergeCell ref="A1:B3"/>
    <mergeCell ref="C1:D1"/>
    <mergeCell ref="E1:F1"/>
    <mergeCell ref="G1:H1"/>
    <mergeCell ref="I1:J1"/>
    <mergeCell ref="K1:L1"/>
    <mergeCell ref="C2:D2"/>
    <mergeCell ref="E2:F2"/>
    <mergeCell ref="G2:H2"/>
    <mergeCell ref="I2:J2"/>
    <mergeCell ref="C11:L11"/>
    <mergeCell ref="B12:L12"/>
    <mergeCell ref="B13:L13"/>
    <mergeCell ref="B14:L14"/>
    <mergeCell ref="B16:L16"/>
    <mergeCell ref="B17:L17"/>
    <mergeCell ref="B5:J5"/>
    <mergeCell ref="B6:L6"/>
    <mergeCell ref="B7:L7"/>
    <mergeCell ref="C8:L8"/>
    <mergeCell ref="C9:L9"/>
    <mergeCell ref="C10:L10"/>
    <mergeCell ref="B27:L27"/>
    <mergeCell ref="B28:L28"/>
    <mergeCell ref="B29:L29"/>
    <mergeCell ref="B30:L30"/>
    <mergeCell ref="B32:L32"/>
    <mergeCell ref="B33:L33"/>
    <mergeCell ref="B19:L19"/>
    <mergeCell ref="C20:L20"/>
    <mergeCell ref="C21:L21"/>
    <mergeCell ref="B23:L23"/>
    <mergeCell ref="B24:L24"/>
    <mergeCell ref="B25:L25"/>
    <mergeCell ref="B42:L42"/>
    <mergeCell ref="B43:L43"/>
    <mergeCell ref="B44:L44"/>
    <mergeCell ref="B46:L46"/>
    <mergeCell ref="E48:H55"/>
    <mergeCell ref="B57:L57"/>
    <mergeCell ref="B35:L35"/>
    <mergeCell ref="C36:L36"/>
    <mergeCell ref="C37:L37"/>
    <mergeCell ref="B38:L38"/>
    <mergeCell ref="B39:L39"/>
    <mergeCell ref="B41:L41"/>
    <mergeCell ref="B68:L68"/>
    <mergeCell ref="B70:L70"/>
    <mergeCell ref="B71:L71"/>
    <mergeCell ref="B73:L73"/>
    <mergeCell ref="B74:L74"/>
    <mergeCell ref="B75:L75"/>
    <mergeCell ref="B58:L58"/>
    <mergeCell ref="B60:L60"/>
    <mergeCell ref="D62:I62"/>
    <mergeCell ref="D63:I63"/>
    <mergeCell ref="D65:I65"/>
    <mergeCell ref="B67:L67"/>
    <mergeCell ref="C80:D80"/>
    <mergeCell ref="E80:L80"/>
    <mergeCell ref="C81:D81"/>
    <mergeCell ref="E81:L81"/>
    <mergeCell ref="C82:D82"/>
    <mergeCell ref="E82:L82"/>
    <mergeCell ref="B76:L76"/>
    <mergeCell ref="B77:L77"/>
    <mergeCell ref="C78:D78"/>
    <mergeCell ref="E78:L78"/>
    <mergeCell ref="C79:D79"/>
    <mergeCell ref="E79:L79"/>
    <mergeCell ref="B87:L87"/>
    <mergeCell ref="B88:L88"/>
    <mergeCell ref="B89:L89"/>
    <mergeCell ref="B90:L90"/>
    <mergeCell ref="B91:K91"/>
    <mergeCell ref="B92:L92"/>
    <mergeCell ref="C83:D83"/>
    <mergeCell ref="E83:L83"/>
    <mergeCell ref="C84:D84"/>
    <mergeCell ref="E84:L84"/>
    <mergeCell ref="C85:D85"/>
    <mergeCell ref="E85:L85"/>
    <mergeCell ref="B101:L101"/>
    <mergeCell ref="B102:L102"/>
    <mergeCell ref="B103:L103"/>
    <mergeCell ref="B104:L104"/>
    <mergeCell ref="B105:L105"/>
    <mergeCell ref="B106:L106"/>
    <mergeCell ref="B94:L94"/>
    <mergeCell ref="B96:L96"/>
    <mergeCell ref="B97:L97"/>
    <mergeCell ref="B98:L98"/>
    <mergeCell ref="B99:L99"/>
    <mergeCell ref="B100:L100"/>
    <mergeCell ref="D121:J121"/>
    <mergeCell ref="B113:L113"/>
    <mergeCell ref="B114:L114"/>
    <mergeCell ref="B115:L115"/>
    <mergeCell ref="B116:L116"/>
    <mergeCell ref="B117:L117"/>
    <mergeCell ref="B118:L118"/>
    <mergeCell ref="B107:L107"/>
    <mergeCell ref="B108:L108"/>
    <mergeCell ref="B109:L109"/>
    <mergeCell ref="B110:L110"/>
    <mergeCell ref="B111:L111"/>
    <mergeCell ref="B112:L112"/>
  </mergeCells>
  <hyperlinks>
    <hyperlink ref="E1" location="JUMP_a_Content" display="JUMP_a_Content"/>
    <hyperlink ref="G1" location="JUMP_a_Content" display="JUMP_a_Content"/>
    <hyperlink ref="I1" location="JUMP_C_Top" display="JUMP_C_Top"/>
    <hyperlink ref="C2" location="JUMP_b_Guidelines_Top" display="JUMP_b_Guidelines_Top"/>
    <hyperlink ref="C3" location="JUMP_b_Guidlines_Bottom" display="JUMP_b_Guidlines_Bottom"/>
    <hyperlink ref="B14" r:id="rId1" display="http://eur-lex.europa.eu/LexUriServ/LexUriServ.do?uri=CONSLEG:2003L0087:20090625:EN:PDF"/>
    <hyperlink ref="B17" r:id="rId2" display="http://eur-lex.europa.eu/LexUriServ/LexUriServ.do?uri=OJ:L:2012:181:0030:0104:EN:PDF"/>
    <hyperlink ref="B33" r:id="rId3" display="http://ec.europa.eu/clima/policies/ets/monitoring/documentation_en.htm"/>
    <hyperlink ref="B44" r:id="rId4" display="http://ec.europa.eu/clima/policies/ets/monitoring/documentation_en.htm"/>
    <hyperlink ref="D62" r:id="rId5" display="http://eur-lex.europa.eu/en/index.htm"/>
    <hyperlink ref="D63" r:id="rId6" display="http://ec.europa.eu/clima/policies/ets/index_en.htm"/>
    <hyperlink ref="D65" r:id="rId7" display="http://ec.europa.eu/clima/policies/ets/monitoring/index_en.htm"/>
    <hyperlink ref="D121" location="JUMP_C_Top" display="JUMP_C_Top"/>
    <hyperlink ref="D121:J121" location="JUMP_C_Top" tooltip="Klicka här för att gå vidare till nästa blad" display="JUMP_C_Top"/>
    <hyperlink ref="B67" r:id="rId8"/>
    <hyperlink ref="B70" r:id="rId9" display="utslappsrapportering@naturvardsverket.se"/>
    <hyperlink ref="B70:L70" r:id="rId10" display="euets@naturvardsverket.se"/>
  </hyperlinks>
  <pageMargins left="0.78740157480314965" right="0.78740157480314965" top="0.78740157480314965" bottom="0.78740157480314965" header="0.39370078740157483" footer="0.39370078740157483"/>
  <pageSetup paperSize="9" scale="64" fitToHeight="2" orientation="portrait" r:id="rId11"/>
  <headerFooter>
    <oddHeader>&amp;L&amp;F, &amp;A&amp;R&amp;D, &amp;T</oddHeader>
    <oddFooter>&amp;C&amp;P / &amp;N</oddFooter>
  </headerFooter>
  <rowBreaks count="1" manualBreakCount="1">
    <brk id="7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indexed="43"/>
    <pageSetUpPr fitToPage="1"/>
  </sheetPr>
  <dimension ref="A1:T64"/>
  <sheetViews>
    <sheetView tabSelected="1" topLeftCell="B1" workbookViewId="0">
      <pane ySplit="4" topLeftCell="A29" activePane="bottomLeft" state="frozen"/>
      <selection activeCell="B2" sqref="B2"/>
      <selection pane="bottomLeft" activeCell="E41" sqref="E41:N41"/>
    </sheetView>
  </sheetViews>
  <sheetFormatPr defaultColWidth="11.42578125" defaultRowHeight="12.75" x14ac:dyDescent="0.2"/>
  <cols>
    <col min="1" max="1" width="2.7109375" style="57" hidden="1" customWidth="1"/>
    <col min="2" max="2" width="2.7109375" style="26" customWidth="1"/>
    <col min="3" max="3" width="4.7109375" style="58" customWidth="1"/>
    <col min="4" max="4" width="4.7109375" style="28" customWidth="1"/>
    <col min="5" max="13" width="12.7109375" style="26" customWidth="1"/>
    <col min="14" max="14" width="13.7109375" style="26" customWidth="1"/>
    <col min="15" max="15" width="7.7109375" style="26" customWidth="1"/>
    <col min="16" max="19" width="11.42578125" style="57" hidden="1" customWidth="1"/>
    <col min="20" max="16384" width="11.42578125" style="26"/>
  </cols>
  <sheetData>
    <row r="1" spans="1:20" ht="13.5" hidden="1" customHeight="1" x14ac:dyDescent="0.2">
      <c r="A1" s="59" t="s">
        <v>5</v>
      </c>
      <c r="B1" s="60"/>
      <c r="C1" s="61"/>
      <c r="D1" s="62"/>
      <c r="E1" s="60"/>
      <c r="F1" s="60"/>
      <c r="G1" s="63"/>
      <c r="H1" s="63"/>
      <c r="I1" s="60"/>
      <c r="J1" s="60"/>
      <c r="K1" s="60"/>
      <c r="L1" s="60"/>
      <c r="M1" s="60"/>
      <c r="N1" s="60"/>
      <c r="O1" s="64"/>
      <c r="P1" s="57" t="s">
        <v>5</v>
      </c>
      <c r="Q1" s="57" t="s">
        <v>5</v>
      </c>
      <c r="R1" s="57" t="s">
        <v>5</v>
      </c>
      <c r="S1" s="57" t="s">
        <v>5</v>
      </c>
    </row>
    <row r="2" spans="1:20" ht="13.5" customHeight="1" thickBot="1" x14ac:dyDescent="0.25">
      <c r="A2" s="65"/>
      <c r="B2" s="741" t="str">
        <f>Translations!$B$438</f>
        <v>A.
OperatorInst ID</v>
      </c>
      <c r="C2" s="742"/>
      <c r="D2" s="743"/>
      <c r="E2" s="690" t="str">
        <f>Translations!$B$23</f>
        <v>Navigationsområde:</v>
      </c>
      <c r="F2" s="691"/>
      <c r="G2" s="688" t="str">
        <f>Translations!$B$24</f>
        <v>Innehållsförteckning</v>
      </c>
      <c r="H2" s="689"/>
      <c r="I2" s="688" t="str">
        <f>Translations!$B$25</f>
        <v>Föregående blad</v>
      </c>
      <c r="J2" s="689"/>
      <c r="K2" s="688" t="str">
        <f>Translations!$B$26</f>
        <v>Nästa blad</v>
      </c>
      <c r="L2" s="689"/>
      <c r="M2" s="688"/>
      <c r="N2" s="689"/>
      <c r="O2" s="66"/>
    </row>
    <row r="3" spans="1:20" ht="12.75" customHeight="1" x14ac:dyDescent="0.2">
      <c r="A3" s="65"/>
      <c r="B3" s="744"/>
      <c r="C3" s="745"/>
      <c r="D3" s="746"/>
      <c r="E3" s="747" t="str">
        <f>Translations!$B$27</f>
        <v>Till början på sidan</v>
      </c>
      <c r="F3" s="748"/>
      <c r="G3" s="673" t="str">
        <f>Translations!$B$417</f>
        <v>Info om förbättring</v>
      </c>
      <c r="H3" s="749"/>
      <c r="I3" s="673" t="str">
        <f>Translations!$B$79</f>
        <v>Verksamhetsutövare</v>
      </c>
      <c r="J3" s="749"/>
      <c r="K3" s="673" t="str">
        <f>Translations!$B$80</f>
        <v>Anläggning</v>
      </c>
      <c r="L3" s="750"/>
      <c r="M3" s="673"/>
      <c r="N3" s="674"/>
      <c r="O3" s="67"/>
    </row>
    <row r="4" spans="1:20" x14ac:dyDescent="0.2">
      <c r="A4" s="65"/>
      <c r="B4" s="744"/>
      <c r="C4" s="745"/>
      <c r="D4" s="746"/>
      <c r="E4" s="735" t="str">
        <f>Translations!$B$28</f>
        <v>Till slutet på sidan</v>
      </c>
      <c r="F4" s="736"/>
      <c r="G4" s="678" t="str">
        <f>Translations!$B$8</f>
        <v xml:space="preserve">Kontaktuppgifter </v>
      </c>
      <c r="H4" s="737"/>
      <c r="I4" s="678" t="str">
        <f>Translations!$B$439</f>
        <v>Uppgifter om kontrollör</v>
      </c>
      <c r="J4" s="737"/>
      <c r="K4" s="678"/>
      <c r="L4" s="738"/>
      <c r="M4" s="678"/>
      <c r="N4" s="679"/>
      <c r="O4" s="67"/>
    </row>
    <row r="5" spans="1:20" ht="12.75" customHeight="1" x14ac:dyDescent="0.2">
      <c r="A5" s="68"/>
      <c r="B5" s="69"/>
      <c r="O5" s="67"/>
    </row>
    <row r="6" spans="1:20" s="28" customFormat="1" ht="34.5" customHeight="1" x14ac:dyDescent="0.2">
      <c r="A6" s="70"/>
      <c r="B6" s="71"/>
      <c r="C6" s="739" t="str">
        <f>Translations!$B$518</f>
        <v>A. Information om denna rapport och uppgifter om verksamhetsutövaren, anläggningen och kontrollören</v>
      </c>
      <c r="D6" s="739"/>
      <c r="E6" s="739"/>
      <c r="F6" s="739"/>
      <c r="G6" s="739"/>
      <c r="H6" s="739"/>
      <c r="I6" s="739"/>
      <c r="J6" s="739"/>
      <c r="K6" s="739"/>
      <c r="L6" s="739"/>
      <c r="M6" s="739"/>
      <c r="N6" s="739"/>
      <c r="O6" s="73"/>
      <c r="P6" s="74"/>
      <c r="Q6" s="74"/>
      <c r="R6" s="74"/>
      <c r="S6" s="74"/>
    </row>
    <row r="7" spans="1:20" s="28" customFormat="1" ht="12.75" customHeight="1" x14ac:dyDescent="0.2">
      <c r="A7" s="70"/>
      <c r="B7" s="71"/>
      <c r="C7" s="75"/>
      <c r="D7" s="72"/>
      <c r="E7" s="72"/>
      <c r="F7" s="72"/>
      <c r="G7" s="72"/>
      <c r="H7" s="72"/>
      <c r="I7" s="72"/>
      <c r="J7" s="72"/>
      <c r="K7" s="72"/>
      <c r="L7" s="72"/>
      <c r="M7" s="72"/>
      <c r="N7" s="72"/>
      <c r="O7" s="73"/>
      <c r="P7" s="74"/>
      <c r="Q7" s="74"/>
      <c r="R7" s="74"/>
      <c r="S7" s="74"/>
    </row>
    <row r="8" spans="1:20" ht="5.0999999999999996" customHeight="1" x14ac:dyDescent="0.2">
      <c r="A8" s="74"/>
      <c r="B8" s="71"/>
      <c r="C8" s="15"/>
      <c r="D8" s="76"/>
      <c r="E8" s="76"/>
      <c r="F8" s="76"/>
      <c r="G8" s="76"/>
      <c r="H8" s="76"/>
      <c r="I8" s="76"/>
      <c r="J8" s="76"/>
      <c r="K8" s="76"/>
      <c r="L8" s="76"/>
      <c r="M8" s="76"/>
      <c r="N8" s="76"/>
      <c r="O8" s="73"/>
      <c r="P8" s="77"/>
      <c r="Q8" s="77"/>
      <c r="R8" s="77"/>
      <c r="S8" s="77"/>
    </row>
    <row r="9" spans="1:20" s="28" customFormat="1" ht="15.75" customHeight="1" x14ac:dyDescent="0.2">
      <c r="A9" s="70"/>
      <c r="B9" s="78"/>
      <c r="C9" s="79">
        <v>1</v>
      </c>
      <c r="D9" s="705" t="str">
        <f>Translations!$B$505</f>
        <v>Information om förbättringsrapporten</v>
      </c>
      <c r="E9" s="705"/>
      <c r="F9" s="705"/>
      <c r="G9" s="705"/>
      <c r="H9" s="705"/>
      <c r="I9" s="705"/>
      <c r="J9" s="705"/>
      <c r="K9" s="705"/>
      <c r="L9" s="705"/>
      <c r="M9" s="705"/>
      <c r="N9" s="705"/>
      <c r="O9" s="81"/>
      <c r="P9" s="82"/>
      <c r="Q9" s="82"/>
      <c r="R9" s="82"/>
      <c r="S9" s="82"/>
    </row>
    <row r="10" spans="1:20" x14ac:dyDescent="0.2">
      <c r="A10" s="74"/>
      <c r="B10" s="71"/>
      <c r="C10" s="15"/>
      <c r="D10" s="76"/>
      <c r="E10" s="734"/>
      <c r="F10" s="734"/>
      <c r="G10" s="734"/>
      <c r="H10" s="734"/>
      <c r="I10" s="734"/>
      <c r="J10" s="734"/>
      <c r="K10" s="734"/>
      <c r="L10" s="734"/>
      <c r="M10" s="734"/>
      <c r="N10" s="734"/>
      <c r="O10" s="73"/>
      <c r="P10" s="77"/>
      <c r="Q10" s="77"/>
      <c r="R10" s="77"/>
      <c r="S10" s="77"/>
    </row>
    <row r="11" spans="1:20" s="28" customFormat="1" ht="35.25" customHeight="1" x14ac:dyDescent="0.2">
      <c r="A11" s="70"/>
      <c r="B11" s="83"/>
      <c r="C11" s="41"/>
      <c r="D11" s="740" t="str">
        <f>Translations!$B$520</f>
        <v xml:space="preserve">OBSERVERA! De förbättringar som rapporteras här uppdaterar inte automatiskt övervakningsplanen. Om förbättringar kräver ändring av övervakningsplanen (se artikel 15 i MRR) måste en reviderad övervakningsplan lämnas in till Naturvårdsverket. </v>
      </c>
      <c r="E11" s="740"/>
      <c r="F11" s="740"/>
      <c r="G11" s="740"/>
      <c r="H11" s="740"/>
      <c r="I11" s="740"/>
      <c r="J11" s="740"/>
      <c r="K11" s="740"/>
      <c r="L11" s="740"/>
      <c r="M11" s="740"/>
      <c r="N11" s="740"/>
      <c r="O11" s="84"/>
      <c r="P11" s="77"/>
      <c r="Q11" s="77"/>
      <c r="R11" s="77"/>
      <c r="S11" s="77"/>
      <c r="T11" s="8"/>
    </row>
    <row r="12" spans="1:20" ht="5.0999999999999996" customHeight="1" x14ac:dyDescent="0.2">
      <c r="A12" s="74"/>
      <c r="B12" s="71"/>
      <c r="C12" s="15"/>
      <c r="D12" s="76"/>
      <c r="E12" s="76"/>
      <c r="F12" s="76"/>
      <c r="G12" s="76"/>
      <c r="H12" s="76"/>
      <c r="I12" s="76"/>
      <c r="J12" s="76"/>
      <c r="K12" s="76"/>
      <c r="L12" s="76"/>
      <c r="M12" s="76"/>
      <c r="N12" s="76"/>
      <c r="O12" s="73"/>
      <c r="P12" s="77"/>
      <c r="Q12" s="77"/>
      <c r="R12" s="77"/>
      <c r="S12" s="77"/>
    </row>
    <row r="13" spans="1:20" ht="15" customHeight="1" x14ac:dyDescent="0.2">
      <c r="A13" s="77"/>
      <c r="B13" s="85"/>
      <c r="C13" s="86"/>
      <c r="D13" s="87">
        <v>1</v>
      </c>
      <c r="E13" s="733" t="str">
        <f>Translations!$B$521</f>
        <v>Allmän information om anläggningen:</v>
      </c>
      <c r="F13" s="733"/>
      <c r="G13" s="733"/>
      <c r="H13" s="733"/>
      <c r="I13" s="733"/>
      <c r="J13" s="733"/>
      <c r="K13" s="733"/>
      <c r="L13" s="733"/>
      <c r="M13" s="733"/>
      <c r="N13" s="733"/>
      <c r="O13" s="89"/>
      <c r="P13" s="77"/>
      <c r="Q13" s="77"/>
      <c r="R13" s="77"/>
      <c r="S13" s="77"/>
    </row>
    <row r="14" spans="1:20" ht="5.0999999999999996" customHeight="1" x14ac:dyDescent="0.2">
      <c r="A14" s="77"/>
      <c r="B14" s="85"/>
      <c r="C14" s="86"/>
      <c r="D14" s="15"/>
      <c r="E14" s="90"/>
      <c r="F14" s="90"/>
      <c r="G14" s="90"/>
      <c r="H14" s="90"/>
      <c r="I14" s="90"/>
      <c r="J14" s="90"/>
      <c r="K14" s="90"/>
      <c r="L14" s="90"/>
      <c r="M14" s="90"/>
      <c r="N14" s="90"/>
      <c r="O14" s="89"/>
      <c r="P14" s="77"/>
      <c r="Q14" s="77"/>
      <c r="R14" s="77"/>
      <c r="S14" s="77"/>
    </row>
    <row r="15" spans="1:20" ht="12.75" customHeight="1" x14ac:dyDescent="0.2">
      <c r="A15" s="77"/>
      <c r="B15" s="85"/>
      <c r="C15" s="86"/>
      <c r="D15" s="91" t="s">
        <v>6</v>
      </c>
      <c r="E15" s="731" t="str">
        <f>Translations!$B$522</f>
        <v>Anläggningens kategori:</v>
      </c>
      <c r="F15" s="731"/>
      <c r="G15" s="731"/>
      <c r="H15" s="731"/>
      <c r="I15" s="732"/>
      <c r="J15" s="92"/>
      <c r="K15" s="93"/>
      <c r="L15" s="93"/>
      <c r="M15" s="94"/>
      <c r="N15" s="93"/>
      <c r="O15" s="89"/>
      <c r="P15" s="77"/>
      <c r="Q15" s="77"/>
      <c r="R15" s="95" t="b">
        <f>INDEX(EUconst_InstCategoryList,1)=CNTR_Category</f>
        <v>0</v>
      </c>
      <c r="S15" s="96" t="s">
        <v>7</v>
      </c>
    </row>
    <row r="16" spans="1:20" ht="25.5" customHeight="1" x14ac:dyDescent="0.2">
      <c r="A16" s="77"/>
      <c r="B16" s="85"/>
      <c r="C16" s="86"/>
      <c r="D16" s="93"/>
      <c r="E16" s="730" t="str">
        <f>Translations!$B$523</f>
        <v xml:space="preserve">Denna information påverkar de nivåer som en anläggning måste uppnå och hur ofta anläggningen måste lämna in rapporter om förbättringar i enlighet med artikel 69.1. </v>
      </c>
      <c r="F16" s="730"/>
      <c r="G16" s="730"/>
      <c r="H16" s="730"/>
      <c r="I16" s="730"/>
      <c r="J16" s="730"/>
      <c r="K16" s="730"/>
      <c r="L16" s="730"/>
      <c r="M16" s="730"/>
      <c r="N16" s="730"/>
      <c r="O16" s="97"/>
      <c r="P16" s="77"/>
      <c r="Q16" s="77"/>
      <c r="R16" s="98"/>
      <c r="S16" s="77"/>
    </row>
    <row r="17" spans="1:20" ht="5.0999999999999996" customHeight="1" x14ac:dyDescent="0.2">
      <c r="A17" s="77"/>
      <c r="B17" s="85"/>
      <c r="C17" s="86"/>
      <c r="D17" s="5"/>
      <c r="E17" s="93"/>
      <c r="F17" s="93"/>
      <c r="G17" s="93"/>
      <c r="H17" s="93"/>
      <c r="J17" s="93"/>
      <c r="K17" s="93"/>
      <c r="L17" s="93"/>
      <c r="M17" s="93"/>
      <c r="N17" s="93"/>
      <c r="O17" s="89"/>
      <c r="P17" s="77"/>
      <c r="Q17" s="77"/>
      <c r="R17" s="77"/>
      <c r="S17" s="77"/>
    </row>
    <row r="18" spans="1:20" ht="12.75" customHeight="1" x14ac:dyDescent="0.2">
      <c r="A18" s="77"/>
      <c r="B18" s="85"/>
      <c r="C18" s="86"/>
      <c r="D18" s="91" t="s">
        <v>8</v>
      </c>
      <c r="E18" s="731" t="str">
        <f>Translations!$B$92</f>
        <v>Anläggning med låga utsläpp?</v>
      </c>
      <c r="F18" s="731"/>
      <c r="G18" s="731"/>
      <c r="H18" s="731"/>
      <c r="I18" s="732"/>
      <c r="J18" s="99"/>
      <c r="K18" s="100" t="str">
        <f>IF(AND(INDEX(EUconst_InstCategoryList,1)&lt;&gt;CNTR_Category,CNTR_SmallEmitter=TRUE),EUconst_ERR_Inconsistent,"")</f>
        <v/>
      </c>
      <c r="L18" s="93"/>
      <c r="M18" s="93"/>
      <c r="N18" s="93"/>
      <c r="O18" s="97"/>
      <c r="P18" s="77"/>
      <c r="Q18" s="77"/>
      <c r="R18" s="101" t="str">
        <f>IF(J15="","",NOT(MATCH(J15,EUconst_InstCategoryList,0)=1))</f>
        <v/>
      </c>
      <c r="S18" s="77"/>
    </row>
    <row r="19" spans="1:20" ht="25.5" customHeight="1" x14ac:dyDescent="0.2">
      <c r="A19" s="77"/>
      <c r="B19" s="85"/>
      <c r="C19" s="86"/>
      <c r="D19" s="93"/>
      <c r="E19" s="730" t="str">
        <f>Translations!$B$524</f>
        <v>Anläggningar med låga utsläpp (dvs. anläggningar med &lt; 25 000 t CO2e per år) behöver enbart lämna in rapporter om förbättringar om kontrollören hittat avvikelser (artikel 47.3) och om dessa kvarstår efter verfiering OCH/ELLERom rapporter om förbättringar ska ske enligt artikel 69.1-69.3.</v>
      </c>
      <c r="F19" s="730"/>
      <c r="G19" s="730"/>
      <c r="H19" s="730"/>
      <c r="I19" s="730"/>
      <c r="J19" s="730"/>
      <c r="K19" s="730"/>
      <c r="L19" s="730"/>
      <c r="M19" s="730"/>
      <c r="N19" s="730"/>
      <c r="O19" s="97"/>
      <c r="P19" s="77"/>
      <c r="Q19" s="77"/>
      <c r="R19" s="98"/>
      <c r="S19" s="77"/>
    </row>
    <row r="20" spans="1:20" ht="5.0999999999999996" customHeight="1" x14ac:dyDescent="0.2">
      <c r="A20" s="77"/>
      <c r="B20" s="85"/>
      <c r="C20" s="86"/>
      <c r="D20" s="5"/>
      <c r="E20" s="102"/>
      <c r="F20" s="93"/>
      <c r="G20" s="93"/>
      <c r="H20" s="93"/>
      <c r="J20" s="93"/>
      <c r="K20" s="93"/>
      <c r="L20" s="93"/>
      <c r="M20" s="93"/>
      <c r="N20" s="93"/>
      <c r="O20" s="89"/>
      <c r="P20" s="103"/>
      <c r="Q20" s="77"/>
      <c r="R20" s="77"/>
      <c r="S20" s="77"/>
    </row>
    <row r="21" spans="1:20" ht="15" customHeight="1" x14ac:dyDescent="0.2">
      <c r="A21" s="77"/>
      <c r="B21" s="85"/>
      <c r="C21" s="86"/>
      <c r="D21" s="87">
        <v>2</v>
      </c>
      <c r="E21" s="733" t="str">
        <f>Translations!$B$525</f>
        <v>Information om förbättringsrapporten enligt artikel 69.1 i MRR:</v>
      </c>
      <c r="F21" s="733"/>
      <c r="G21" s="733"/>
      <c r="H21" s="733"/>
      <c r="I21" s="733"/>
      <c r="J21" s="733"/>
      <c r="K21" s="733"/>
      <c r="L21" s="733"/>
      <c r="M21" s="733"/>
      <c r="N21" s="733"/>
      <c r="O21" s="89"/>
      <c r="P21" s="103"/>
      <c r="Q21" s="77"/>
      <c r="R21" s="77"/>
      <c r="S21" s="77"/>
    </row>
    <row r="22" spans="1:20" ht="5.0999999999999996" customHeight="1" x14ac:dyDescent="0.2">
      <c r="A22" s="74"/>
      <c r="B22" s="71"/>
      <c r="C22" s="15"/>
      <c r="D22" s="76"/>
      <c r="E22" s="734"/>
      <c r="F22" s="734"/>
      <c r="G22" s="734"/>
      <c r="H22" s="734"/>
      <c r="I22" s="734"/>
      <c r="J22" s="734"/>
      <c r="K22" s="734"/>
      <c r="L22" s="734"/>
      <c r="M22" s="734"/>
      <c r="N22" s="734"/>
      <c r="O22" s="73"/>
      <c r="P22" s="77"/>
      <c r="Q22" s="77"/>
      <c r="R22" s="77"/>
      <c r="S22" s="77"/>
    </row>
    <row r="23" spans="1:20" s="28" customFormat="1" ht="39.75" customHeight="1" x14ac:dyDescent="0.2">
      <c r="A23" s="70"/>
      <c r="B23" s="83"/>
      <c r="C23" s="41"/>
      <c r="E23" s="734" t="str">
        <f>Translations!$B$519</f>
        <v xml:space="preserve">Beroende på anläggningens kategori och det år när den senaste rapporten om förbättringar lämnades in, krävs det eventuellt inte någon ny förbättringsrapport förrän angivet tidsintervall i enlighet med  artikel 69.1 i MRR förflutit. I ett sådant fall behövs inte ytterligare uppgifter rörande art 69.1 anges i denna mall. Uppgifter i enlighet med art 69.4 i MRR  ska dock fyllas i om det är aktuellt. </v>
      </c>
      <c r="F23" s="734"/>
      <c r="G23" s="734"/>
      <c r="H23" s="734"/>
      <c r="I23" s="734"/>
      <c r="J23" s="734"/>
      <c r="K23" s="734"/>
      <c r="L23" s="734"/>
      <c r="M23" s="734"/>
      <c r="N23" s="734"/>
      <c r="O23" s="84"/>
      <c r="P23" s="77"/>
      <c r="Q23" s="77"/>
      <c r="R23" s="77"/>
      <c r="S23" s="77"/>
      <c r="T23" s="8"/>
    </row>
    <row r="24" spans="1:20" ht="5.0999999999999996" customHeight="1" x14ac:dyDescent="0.2">
      <c r="A24" s="77"/>
      <c r="B24" s="85"/>
      <c r="C24" s="86"/>
      <c r="D24" s="5"/>
      <c r="E24" s="102"/>
      <c r="F24" s="93"/>
      <c r="G24" s="93"/>
      <c r="H24" s="93"/>
      <c r="J24" s="93"/>
      <c r="K24" s="93"/>
      <c r="L24" s="93"/>
      <c r="M24" s="93"/>
      <c r="N24" s="93"/>
      <c r="O24" s="89"/>
      <c r="P24" s="103"/>
      <c r="Q24" s="77"/>
      <c r="R24" s="77"/>
      <c r="S24" s="77"/>
    </row>
    <row r="25" spans="1:20" ht="12.75" customHeight="1" x14ac:dyDescent="0.2">
      <c r="A25" s="77"/>
      <c r="B25" s="85"/>
      <c r="C25" s="86"/>
      <c r="D25" s="91" t="s">
        <v>6</v>
      </c>
      <c r="E25" s="731" t="str">
        <f>Translations!$B$526</f>
        <v>När lämnades den senaste förbättringsrapporten in?</v>
      </c>
      <c r="F25" s="731"/>
      <c r="G25" s="731"/>
      <c r="H25" s="731"/>
      <c r="I25" s="732"/>
      <c r="J25" s="104"/>
      <c r="K25" s="93"/>
      <c r="L25" s="93"/>
      <c r="M25" s="93"/>
      <c r="N25" s="93"/>
      <c r="O25" s="89"/>
      <c r="P25" s="96"/>
      <c r="Q25" s="77"/>
      <c r="R25" s="95" t="str">
        <f>IF(COUNTA(J15,J25)=2,INDEX(EUconst_InstCategoryYears,MATCH(J15,EUconst_InstCategoryList,0)),"")</f>
        <v/>
      </c>
      <c r="S25" s="77"/>
    </row>
    <row r="26" spans="1:20" ht="12.75" customHeight="1" x14ac:dyDescent="0.2">
      <c r="A26" s="77"/>
      <c r="B26" s="85"/>
      <c r="C26" s="86"/>
      <c r="D26" s="5"/>
      <c r="E26" s="730" t="str">
        <f>Translations!$B$527</f>
        <v>Skriv här datum (ÅÅÅÅ-MM-DD) för när den senaste förbättringen i enlighet med artikel 69.1 rapporterades.</v>
      </c>
      <c r="F26" s="730"/>
      <c r="G26" s="730"/>
      <c r="H26" s="730"/>
      <c r="I26" s="730"/>
      <c r="J26" s="730"/>
      <c r="K26" s="730"/>
      <c r="L26" s="730"/>
      <c r="M26" s="730"/>
      <c r="N26" s="730"/>
      <c r="O26" s="89"/>
      <c r="P26" s="77"/>
      <c r="Q26" s="77"/>
      <c r="R26" s="77"/>
      <c r="S26" s="77"/>
    </row>
    <row r="27" spans="1:20" ht="5.0999999999999996" customHeight="1" x14ac:dyDescent="0.2">
      <c r="A27" s="77"/>
      <c r="B27" s="85"/>
      <c r="C27" s="86"/>
      <c r="D27" s="5"/>
      <c r="E27" s="105"/>
      <c r="F27" s="105"/>
      <c r="G27" s="105"/>
      <c r="H27" s="105"/>
      <c r="J27" s="105"/>
      <c r="K27" s="105"/>
      <c r="L27" s="105"/>
      <c r="M27" s="105"/>
      <c r="N27" s="105"/>
      <c r="O27" s="89"/>
      <c r="P27" s="77"/>
      <c r="Q27" s="77"/>
      <c r="R27" s="77"/>
      <c r="S27" s="77"/>
    </row>
    <row r="28" spans="1:20" ht="12.75" customHeight="1" x14ac:dyDescent="0.2">
      <c r="A28" s="77"/>
      <c r="B28" s="85"/>
      <c r="C28" s="86"/>
      <c r="D28" s="91" t="s">
        <v>8</v>
      </c>
      <c r="E28" s="731" t="str">
        <f>Translations!$B$528</f>
        <v>Nästa rapport om förbättring enligt artikel 69.1 ska lämnas in:</v>
      </c>
      <c r="F28" s="731"/>
      <c r="G28" s="731"/>
      <c r="H28" s="731"/>
      <c r="I28" s="732"/>
      <c r="J28" s="106" t="str">
        <f>IF(R25="","",DATE(YEAR(J25)+R25,6,30))</f>
        <v/>
      </c>
      <c r="K28" s="93"/>
      <c r="L28" s="93"/>
      <c r="M28" s="93"/>
      <c r="N28" s="93"/>
      <c r="O28" s="97"/>
      <c r="P28" s="77"/>
      <c r="Q28" s="77"/>
      <c r="R28" s="77"/>
      <c r="S28" s="77"/>
    </row>
    <row r="29" spans="1:20" ht="38.85" customHeight="1" x14ac:dyDescent="0.2">
      <c r="A29" s="77"/>
      <c r="B29" s="85"/>
      <c r="C29" s="86"/>
      <c r="D29" s="107"/>
      <c r="E29" s="730" t="str">
        <f>Translations!$B$529</f>
        <v>På grundval av de uppgifter som lämnats ovan visas datum för när nästa rapport om förbättring enligt artikel 69.1 ska lämnas in. Detta datum tas med för att hjälpa verksamhetsutövaren och den behöriga myndigheten att ange nästa tänkbara inlämningsdatum. Om anläggningen drivs på den högsta nivån och inte tillämpar alternativa metoder finns det inget behov av att lämna in rapporter om förbättringar i enlighet med artikel 69.1.</v>
      </c>
      <c r="F29" s="730"/>
      <c r="G29" s="730"/>
      <c r="H29" s="730"/>
      <c r="I29" s="730"/>
      <c r="J29" s="730"/>
      <c r="K29" s="730"/>
      <c r="L29" s="730"/>
      <c r="M29" s="730"/>
      <c r="N29" s="730"/>
      <c r="O29" s="97"/>
      <c r="P29" s="77"/>
      <c r="Q29" s="77"/>
      <c r="R29" s="77"/>
      <c r="S29" s="77"/>
    </row>
    <row r="30" spans="1:20" ht="21" customHeight="1" x14ac:dyDescent="0.2">
      <c r="A30" s="77"/>
      <c r="B30" s="85"/>
      <c r="C30" s="86"/>
      <c r="D30" s="107"/>
      <c r="E30" s="708" t="str">
        <f>Translations!$B$530</f>
        <v>Observera att Naturvårdsverket kan fastställa ett alternativt datum, men inte senare än den 30 september samma år. Kontakta Naturvårdsverket för ytterligare information.</v>
      </c>
      <c r="F30" s="708"/>
      <c r="G30" s="708"/>
      <c r="H30" s="708"/>
      <c r="I30" s="708"/>
      <c r="J30" s="708"/>
      <c r="K30" s="708"/>
      <c r="L30" s="708"/>
      <c r="M30" s="708"/>
      <c r="N30" s="708"/>
      <c r="O30" s="108"/>
      <c r="P30" s="77"/>
      <c r="Q30" s="77"/>
      <c r="R30" s="77"/>
      <c r="S30" s="77"/>
    </row>
    <row r="31" spans="1:20" ht="25.5" customHeight="1" x14ac:dyDescent="0.2">
      <c r="A31" s="77"/>
      <c r="B31" s="85"/>
      <c r="C31" s="86"/>
      <c r="D31" s="5"/>
      <c r="E31" s="52"/>
      <c r="F31" s="109"/>
      <c r="G31" s="52"/>
      <c r="H31" s="52"/>
      <c r="I31" s="52"/>
      <c r="J31" s="52"/>
      <c r="K31" s="52"/>
      <c r="L31" s="52"/>
      <c r="M31" s="52"/>
      <c r="N31" s="52"/>
      <c r="O31" s="97"/>
      <c r="P31" s="77"/>
      <c r="Q31" s="77"/>
      <c r="R31" s="77"/>
      <c r="S31" s="77"/>
    </row>
    <row r="32" spans="1:20" s="28" customFormat="1" ht="15.75" customHeight="1" x14ac:dyDescent="0.2">
      <c r="A32" s="70"/>
      <c r="B32" s="78"/>
      <c r="C32" s="79">
        <v>2</v>
      </c>
      <c r="D32" s="705" t="str">
        <f>Translations!$B$7</f>
        <v>Om verksamhetsutövaren</v>
      </c>
      <c r="E32" s="705"/>
      <c r="F32" s="705"/>
      <c r="G32" s="705"/>
      <c r="H32" s="705"/>
      <c r="I32" s="705"/>
      <c r="J32" s="705"/>
      <c r="K32" s="705"/>
      <c r="L32" s="705"/>
      <c r="M32" s="705"/>
      <c r="N32" s="705"/>
      <c r="O32" s="97"/>
      <c r="P32" s="82"/>
      <c r="Q32" s="82"/>
      <c r="R32" s="82"/>
      <c r="S32" s="82"/>
    </row>
    <row r="33" spans="1:19" x14ac:dyDescent="0.2">
      <c r="A33" s="68"/>
      <c r="B33" s="69"/>
      <c r="C33" s="86"/>
      <c r="D33" s="110"/>
      <c r="E33" s="76"/>
      <c r="F33" s="76"/>
      <c r="G33" s="76"/>
      <c r="H33" s="76"/>
      <c r="I33" s="76"/>
      <c r="J33" s="76"/>
      <c r="K33" s="76"/>
      <c r="L33" s="76"/>
      <c r="M33" s="76"/>
      <c r="N33" s="76"/>
      <c r="O33" s="67"/>
    </row>
    <row r="34" spans="1:19" ht="12.75" customHeight="1" x14ac:dyDescent="0.2">
      <c r="A34" s="68"/>
      <c r="B34" s="69"/>
      <c r="C34" s="86"/>
      <c r="D34" s="111" t="s">
        <v>0</v>
      </c>
      <c r="E34" s="712" t="str">
        <f>Translations!$B$81</f>
        <v>Behörig myndighet för rapportering</v>
      </c>
      <c r="F34" s="712"/>
      <c r="G34" s="712"/>
      <c r="H34" s="713"/>
      <c r="I34" s="717" t="s">
        <v>1020</v>
      </c>
      <c r="J34" s="718"/>
      <c r="K34" s="718"/>
      <c r="L34" s="718"/>
      <c r="M34" s="718"/>
      <c r="N34" s="719"/>
      <c r="O34" s="67"/>
    </row>
    <row r="35" spans="1:19" ht="12.75" customHeight="1" x14ac:dyDescent="0.2">
      <c r="A35" s="68"/>
      <c r="B35" s="69"/>
      <c r="C35" s="86"/>
      <c r="D35" s="86"/>
      <c r="E35" s="708"/>
      <c r="F35" s="708"/>
      <c r="G35" s="708"/>
      <c r="H35" s="708"/>
      <c r="I35" s="708"/>
      <c r="J35" s="708"/>
      <c r="K35" s="708"/>
      <c r="L35" s="708"/>
      <c r="M35" s="708"/>
      <c r="N35" s="708"/>
      <c r="O35" s="97"/>
    </row>
    <row r="36" spans="1:19" ht="5.0999999999999996" customHeight="1" x14ac:dyDescent="0.2">
      <c r="A36" s="68"/>
      <c r="B36" s="69"/>
      <c r="C36" s="86"/>
      <c r="D36" s="111"/>
      <c r="E36" s="112"/>
      <c r="F36" s="112"/>
      <c r="G36" s="112"/>
      <c r="H36" s="76"/>
      <c r="I36" s="76"/>
      <c r="J36" s="76"/>
      <c r="K36" s="76"/>
      <c r="L36" s="76"/>
      <c r="M36" s="113"/>
      <c r="N36" s="114"/>
      <c r="O36" s="115"/>
    </row>
    <row r="37" spans="1:19" x14ac:dyDescent="0.2">
      <c r="A37" s="68"/>
      <c r="B37" s="69"/>
      <c r="C37" s="86"/>
      <c r="D37" s="111" t="s">
        <v>1</v>
      </c>
      <c r="E37" s="712" t="str">
        <f>Translations!$B$82</f>
        <v>Medlemsstat</v>
      </c>
      <c r="F37" s="712"/>
      <c r="G37" s="712"/>
      <c r="H37" s="713"/>
      <c r="I37" s="717" t="s">
        <v>452</v>
      </c>
      <c r="J37" s="718"/>
      <c r="K37" s="718"/>
      <c r="L37" s="718"/>
      <c r="M37" s="718"/>
      <c r="N37" s="719"/>
      <c r="O37" s="115"/>
    </row>
    <row r="38" spans="1:19" ht="5.0999999999999996" customHeight="1" x14ac:dyDescent="0.2">
      <c r="A38" s="68"/>
      <c r="B38" s="69"/>
      <c r="C38" s="86"/>
      <c r="D38" s="111"/>
      <c r="E38" s="112"/>
      <c r="F38" s="112"/>
      <c r="G38" s="112"/>
      <c r="H38" s="76"/>
      <c r="I38" s="76"/>
      <c r="J38" s="76"/>
      <c r="K38" s="76"/>
      <c r="L38" s="76"/>
      <c r="M38" s="113"/>
      <c r="N38" s="114"/>
      <c r="O38" s="115"/>
    </row>
    <row r="39" spans="1:19" ht="26.25" customHeight="1" x14ac:dyDescent="0.2">
      <c r="A39" s="68"/>
      <c r="B39" s="69"/>
      <c r="C39" s="86"/>
      <c r="D39" s="116" t="s">
        <v>2</v>
      </c>
      <c r="E39" s="712" t="str">
        <f>Translations!$B$83</f>
        <v>Nummer på tillståndet för utsläppshandel</v>
      </c>
      <c r="F39" s="712"/>
      <c r="G39" s="712"/>
      <c r="H39" s="712"/>
      <c r="I39" s="720" t="str">
        <f>Translations!$B$84</f>
        <v>SE</v>
      </c>
      <c r="J39" s="720"/>
      <c r="K39" s="721"/>
      <c r="L39" s="722"/>
      <c r="M39" s="722"/>
      <c r="N39" s="723"/>
      <c r="O39" s="67"/>
    </row>
    <row r="40" spans="1:19" ht="5.0999999999999996" customHeight="1" x14ac:dyDescent="0.2">
      <c r="A40" s="68"/>
      <c r="B40" s="69"/>
      <c r="C40" s="86"/>
      <c r="D40" s="111"/>
      <c r="E40" s="111"/>
      <c r="F40" s="111"/>
      <c r="G40" s="111"/>
      <c r="H40" s="111"/>
      <c r="I40" s="111"/>
      <c r="J40" s="111"/>
      <c r="K40" s="111"/>
      <c r="L40" s="111"/>
      <c r="M40" s="111"/>
      <c r="N40" s="111"/>
      <c r="O40" s="67"/>
    </row>
    <row r="41" spans="1:19" ht="12.75" customHeight="1" x14ac:dyDescent="0.2">
      <c r="A41" s="117"/>
      <c r="B41" s="69"/>
      <c r="D41" s="111" t="s">
        <v>3</v>
      </c>
      <c r="E41" s="707" t="str">
        <f>Translations!$B$532</f>
        <v>Uppgifter om anläggningen och verksamhetsutövaren:</v>
      </c>
      <c r="F41" s="707"/>
      <c r="G41" s="707"/>
      <c r="H41" s="707"/>
      <c r="I41" s="707"/>
      <c r="J41" s="707"/>
      <c r="K41" s="707"/>
      <c r="L41" s="707"/>
      <c r="M41" s="707"/>
      <c r="N41" s="707"/>
      <c r="O41" s="67"/>
    </row>
    <row r="42" spans="1:19" ht="5.0999999999999996" customHeight="1" x14ac:dyDescent="0.2">
      <c r="A42" s="68"/>
      <c r="B42" s="69"/>
      <c r="C42" s="86"/>
      <c r="D42" s="118"/>
      <c r="E42" s="119"/>
      <c r="F42" s="119"/>
      <c r="G42" s="119"/>
      <c r="H42" s="119"/>
      <c r="I42" s="76"/>
      <c r="J42" s="76"/>
      <c r="K42" s="76"/>
      <c r="L42" s="76"/>
      <c r="M42" s="120"/>
      <c r="N42" s="76"/>
      <c r="O42" s="67"/>
    </row>
    <row r="43" spans="1:19" ht="12.75" customHeight="1" x14ac:dyDescent="0.2">
      <c r="A43" s="68"/>
      <c r="B43" s="69"/>
      <c r="C43" s="86"/>
      <c r="D43" s="91" t="s">
        <v>6</v>
      </c>
      <c r="E43" s="712" t="str">
        <f>Translations!$B$444</f>
        <v>Anläggningens ID (NAP-nummer):</v>
      </c>
      <c r="F43" s="712"/>
      <c r="G43" s="712"/>
      <c r="H43" s="713"/>
      <c r="I43" s="724"/>
      <c r="J43" s="725"/>
      <c r="K43" s="725"/>
      <c r="L43" s="725"/>
      <c r="M43" s="725"/>
      <c r="N43" s="726"/>
      <c r="O43" s="67"/>
    </row>
    <row r="44" spans="1:19" ht="12.75" customHeight="1" x14ac:dyDescent="0.2">
      <c r="A44" s="68"/>
      <c r="B44" s="69"/>
      <c r="C44" s="86"/>
      <c r="D44" s="91" t="s">
        <v>8</v>
      </c>
      <c r="E44" s="712" t="str">
        <f>Translations!$B$14</f>
        <v>Anläggningens namn:</v>
      </c>
      <c r="F44" s="712"/>
      <c r="G44" s="712"/>
      <c r="H44" s="713"/>
      <c r="I44" s="727"/>
      <c r="J44" s="728"/>
      <c r="K44" s="728"/>
      <c r="L44" s="728"/>
      <c r="M44" s="728"/>
      <c r="N44" s="729"/>
      <c r="O44" s="67"/>
    </row>
    <row r="45" spans="1:19" ht="12.75" customHeight="1" x14ac:dyDescent="0.2">
      <c r="A45" s="117"/>
      <c r="B45" s="69"/>
      <c r="D45" s="121" t="s">
        <v>9</v>
      </c>
      <c r="E45" s="712" t="str">
        <f>Translations!$B$440</f>
        <v>Verksamhetsutövarens namn:</v>
      </c>
      <c r="F45" s="712"/>
      <c r="G45" s="712"/>
      <c r="H45" s="713"/>
      <c r="I45" s="714"/>
      <c r="J45" s="715"/>
      <c r="K45" s="715"/>
      <c r="L45" s="715"/>
      <c r="M45" s="715"/>
      <c r="N45" s="716"/>
      <c r="O45" s="67"/>
    </row>
    <row r="46" spans="1:19" ht="5.0999999999999996" customHeight="1" x14ac:dyDescent="0.2">
      <c r="A46" s="68"/>
      <c r="B46" s="69"/>
      <c r="C46" s="86"/>
      <c r="D46" s="111"/>
      <c r="E46" s="112"/>
      <c r="F46" s="112"/>
      <c r="G46" s="112"/>
      <c r="H46" s="76"/>
      <c r="I46" s="76"/>
      <c r="J46" s="76"/>
      <c r="K46" s="76"/>
      <c r="L46" s="76"/>
      <c r="M46" s="113"/>
      <c r="N46" s="114"/>
      <c r="O46" s="115"/>
    </row>
    <row r="47" spans="1:19" x14ac:dyDescent="0.2">
      <c r="A47" s="68"/>
      <c r="B47" s="69"/>
      <c r="C47" s="86"/>
      <c r="D47" s="110"/>
      <c r="E47" s="76"/>
      <c r="F47" s="76"/>
      <c r="G47" s="76"/>
      <c r="H47" s="76"/>
      <c r="I47" s="76"/>
      <c r="J47" s="76"/>
      <c r="K47" s="76"/>
      <c r="L47" s="76"/>
      <c r="M47" s="76"/>
      <c r="N47" s="76"/>
      <c r="O47" s="67"/>
    </row>
    <row r="48" spans="1:19" s="28" customFormat="1" ht="15.75" customHeight="1" x14ac:dyDescent="0.2">
      <c r="A48" s="70"/>
      <c r="B48" s="78"/>
      <c r="C48" s="79">
        <v>3</v>
      </c>
      <c r="D48" s="705" t="str">
        <f>Translations!$B$8</f>
        <v xml:space="preserve">Kontaktuppgifter </v>
      </c>
      <c r="E48" s="705"/>
      <c r="F48" s="705"/>
      <c r="G48" s="705"/>
      <c r="H48" s="705"/>
      <c r="I48" s="705"/>
      <c r="J48" s="705"/>
      <c r="K48" s="705"/>
      <c r="L48" s="705"/>
      <c r="M48" s="705"/>
      <c r="N48" s="705"/>
      <c r="O48" s="97"/>
      <c r="P48" s="82"/>
      <c r="Q48" s="82"/>
      <c r="R48" s="82"/>
      <c r="S48" s="82"/>
    </row>
    <row r="49" spans="1:19" ht="5.0999999999999996" customHeight="1" x14ac:dyDescent="0.2">
      <c r="A49" s="117"/>
      <c r="B49" s="706"/>
      <c r="C49" s="122"/>
      <c r="D49" s="15"/>
      <c r="E49" s="123"/>
      <c r="F49" s="123"/>
      <c r="G49" s="123"/>
      <c r="H49" s="123"/>
      <c r="I49" s="123"/>
      <c r="J49" s="123"/>
      <c r="K49" s="123"/>
      <c r="L49" s="123"/>
      <c r="M49" s="124"/>
      <c r="N49" s="124"/>
      <c r="O49" s="125"/>
    </row>
    <row r="50" spans="1:19" ht="12.75" customHeight="1" x14ac:dyDescent="0.2">
      <c r="A50" s="117"/>
      <c r="B50" s="706"/>
      <c r="C50" s="122"/>
      <c r="D50" s="111"/>
      <c r="E50" s="707" t="str">
        <f>Translations!$B$445</f>
        <v>Primär kontaktperson för tekniska frågor som gäller anläggningsuppgifter:</v>
      </c>
      <c r="F50" s="707"/>
      <c r="G50" s="707"/>
      <c r="H50" s="707"/>
      <c r="I50" s="707"/>
      <c r="J50" s="707"/>
      <c r="K50" s="707"/>
      <c r="L50" s="707"/>
      <c r="M50" s="707"/>
      <c r="N50" s="707"/>
      <c r="O50" s="67"/>
    </row>
    <row r="51" spans="1:19" ht="12.75" customHeight="1" x14ac:dyDescent="0.2">
      <c r="A51" s="117"/>
      <c r="B51" s="706"/>
      <c r="C51" s="122"/>
      <c r="D51" s="111"/>
      <c r="E51" s="708" t="str">
        <f>Translations!$B$533</f>
        <v>Detta är endast relevant om det är någon annan än den kontaktperson som angavs i övervakningsplanen eller den årliga utsläppsrapporten.</v>
      </c>
      <c r="F51" s="708"/>
      <c r="G51" s="708"/>
      <c r="H51" s="708"/>
      <c r="I51" s="708"/>
      <c r="J51" s="708"/>
      <c r="K51" s="708"/>
      <c r="L51" s="708"/>
      <c r="M51" s="708"/>
      <c r="N51" s="708"/>
      <c r="O51" s="67"/>
    </row>
    <row r="52" spans="1:19" ht="12.75" customHeight="1" x14ac:dyDescent="0.2">
      <c r="A52" s="117"/>
      <c r="B52" s="706"/>
      <c r="C52" s="122"/>
      <c r="D52" s="121" t="s">
        <v>6</v>
      </c>
      <c r="E52" s="698" t="str">
        <f>Translations!$B$85</f>
        <v>Titel:</v>
      </c>
      <c r="F52" s="698"/>
      <c r="G52" s="698"/>
      <c r="H52" s="699"/>
      <c r="I52" s="709"/>
      <c r="J52" s="710"/>
      <c r="K52" s="710"/>
      <c r="L52" s="710"/>
      <c r="M52" s="710"/>
      <c r="N52" s="711"/>
      <c r="O52" s="67"/>
    </row>
    <row r="53" spans="1:19" ht="12.75" customHeight="1" x14ac:dyDescent="0.2">
      <c r="A53" s="117"/>
      <c r="B53" s="706"/>
      <c r="C53" s="122"/>
      <c r="D53" s="121" t="s">
        <v>8</v>
      </c>
      <c r="E53" s="698" t="str">
        <f>Translations!$B$446</f>
        <v>Förnamn:</v>
      </c>
      <c r="F53" s="698"/>
      <c r="G53" s="698"/>
      <c r="H53" s="699"/>
      <c r="I53" s="695"/>
      <c r="J53" s="696"/>
      <c r="K53" s="696"/>
      <c r="L53" s="696"/>
      <c r="M53" s="696"/>
      <c r="N53" s="697"/>
      <c r="O53" s="67"/>
    </row>
    <row r="54" spans="1:19" ht="12.75" customHeight="1" x14ac:dyDescent="0.2">
      <c r="A54" s="117"/>
      <c r="B54" s="706"/>
      <c r="C54" s="122"/>
      <c r="D54" s="121" t="s">
        <v>9</v>
      </c>
      <c r="E54" s="127" t="str">
        <f>Translations!$B$86</f>
        <v>Efternamn:</v>
      </c>
      <c r="F54" s="127"/>
      <c r="G54" s="127"/>
      <c r="H54" s="126"/>
      <c r="I54" s="695"/>
      <c r="J54" s="696"/>
      <c r="K54" s="696"/>
      <c r="L54" s="696"/>
      <c r="M54" s="696"/>
      <c r="N54" s="697"/>
      <c r="O54" s="67"/>
    </row>
    <row r="55" spans="1:19" ht="12.75" customHeight="1" x14ac:dyDescent="0.2">
      <c r="A55" s="117"/>
      <c r="B55" s="706"/>
      <c r="C55" s="122"/>
      <c r="D55" s="121" t="s">
        <v>10</v>
      </c>
      <c r="E55" s="127" t="str">
        <f>Translations!$B$87</f>
        <v>Arbetstitel:</v>
      </c>
      <c r="F55" s="127"/>
      <c r="G55" s="127"/>
      <c r="H55" s="126"/>
      <c r="I55" s="695"/>
      <c r="J55" s="696"/>
      <c r="K55" s="696"/>
      <c r="L55" s="696"/>
      <c r="M55" s="696"/>
      <c r="N55" s="697"/>
      <c r="O55" s="67"/>
    </row>
    <row r="56" spans="1:19" ht="12.75" customHeight="1" x14ac:dyDescent="0.2">
      <c r="A56" s="117"/>
      <c r="B56" s="706"/>
      <c r="C56" s="122"/>
      <c r="D56" s="121" t="s">
        <v>11</v>
      </c>
      <c r="E56" s="127" t="str">
        <f>Translations!$B$88</f>
        <v>Organisationens namn (om annat än verksamhetsutövarens):</v>
      </c>
      <c r="F56" s="127"/>
      <c r="G56" s="127"/>
      <c r="H56" s="126"/>
      <c r="I56" s="695"/>
      <c r="J56" s="696"/>
      <c r="K56" s="696"/>
      <c r="L56" s="696"/>
      <c r="M56" s="696"/>
      <c r="N56" s="697"/>
      <c r="O56" s="67"/>
    </row>
    <row r="57" spans="1:19" ht="12.75" customHeight="1" x14ac:dyDescent="0.2">
      <c r="A57" s="117"/>
      <c r="B57" s="706"/>
      <c r="C57" s="122"/>
      <c r="D57" s="121" t="s">
        <v>12</v>
      </c>
      <c r="E57" s="698" t="str">
        <f>Translations!$B$441</f>
        <v>E-post:</v>
      </c>
      <c r="F57" s="698"/>
      <c r="G57" s="698"/>
      <c r="H57" s="699"/>
      <c r="I57" s="695"/>
      <c r="J57" s="696"/>
      <c r="K57" s="696"/>
      <c r="L57" s="696"/>
      <c r="M57" s="696"/>
      <c r="N57" s="697"/>
      <c r="O57" s="67"/>
    </row>
    <row r="58" spans="1:19" ht="12.75" customHeight="1" x14ac:dyDescent="0.2">
      <c r="A58" s="117"/>
      <c r="B58" s="706"/>
      <c r="C58" s="122"/>
      <c r="D58" s="121" t="s">
        <v>13</v>
      </c>
      <c r="E58" s="698" t="str">
        <f>Translations!$B$442</f>
        <v>Telefon:</v>
      </c>
      <c r="F58" s="698"/>
      <c r="G58" s="698"/>
      <c r="H58" s="699"/>
      <c r="I58" s="695"/>
      <c r="J58" s="696"/>
      <c r="K58" s="696"/>
      <c r="L58" s="696"/>
      <c r="M58" s="696"/>
      <c r="N58" s="697"/>
      <c r="O58" s="67"/>
    </row>
    <row r="59" spans="1:19" ht="12.75" customHeight="1" x14ac:dyDescent="0.2">
      <c r="A59" s="117"/>
      <c r="B59" s="706"/>
      <c r="C59" s="122"/>
      <c r="D59" s="121" t="s">
        <v>14</v>
      </c>
      <c r="E59" s="700" t="str">
        <f>Translations!$B$443</f>
        <v>Fax:</v>
      </c>
      <c r="F59" s="700"/>
      <c r="G59" s="700"/>
      <c r="H59" s="701"/>
      <c r="I59" s="702"/>
      <c r="J59" s="703"/>
      <c r="K59" s="703"/>
      <c r="L59" s="703"/>
      <c r="M59" s="703"/>
      <c r="N59" s="704"/>
      <c r="O59" s="67"/>
    </row>
    <row r="60" spans="1:19" ht="16.5" customHeight="1" x14ac:dyDescent="0.2">
      <c r="A60" s="117"/>
      <c r="B60" s="706"/>
      <c r="C60" s="122"/>
      <c r="D60" s="118"/>
      <c r="E60" s="123"/>
      <c r="F60" s="123"/>
      <c r="G60" s="123"/>
      <c r="H60" s="123"/>
      <c r="I60" s="123"/>
      <c r="J60" s="128"/>
      <c r="K60" s="123"/>
      <c r="L60" s="123"/>
      <c r="M60" s="124"/>
      <c r="N60" s="124"/>
      <c r="O60" s="125"/>
    </row>
    <row r="61" spans="1:19" ht="12.75" customHeight="1" thickBot="1" x14ac:dyDescent="0.25">
      <c r="A61" s="68"/>
      <c r="B61" s="69"/>
      <c r="C61" s="129"/>
      <c r="D61" s="130"/>
      <c r="E61" s="131"/>
      <c r="F61" s="132"/>
      <c r="G61" s="133"/>
      <c r="H61" s="133"/>
      <c r="I61" s="133"/>
      <c r="J61" s="133"/>
      <c r="K61" s="133"/>
      <c r="L61" s="133"/>
      <c r="M61" s="133"/>
      <c r="N61" s="133"/>
      <c r="O61" s="67"/>
      <c r="P61" s="77"/>
      <c r="Q61" s="77"/>
      <c r="R61" s="77"/>
      <c r="S61" s="77"/>
    </row>
    <row r="62" spans="1:19" x14ac:dyDescent="0.2">
      <c r="A62" s="68"/>
      <c r="B62" s="69"/>
      <c r="C62" s="86"/>
      <c r="D62" s="110"/>
      <c r="E62" s="76"/>
      <c r="F62" s="76"/>
      <c r="G62" s="76"/>
      <c r="H62" s="76"/>
      <c r="I62" s="76"/>
      <c r="J62" s="76"/>
      <c r="K62" s="76"/>
      <c r="L62" s="76"/>
      <c r="M62" s="76"/>
      <c r="N62" s="76"/>
      <c r="O62" s="67"/>
    </row>
    <row r="63" spans="1:19" ht="15" customHeight="1" x14ac:dyDescent="0.2">
      <c r="A63" s="68"/>
      <c r="B63" s="69"/>
      <c r="C63" s="86"/>
      <c r="D63" s="110"/>
      <c r="E63" s="76"/>
      <c r="F63" s="692" t="s">
        <v>941</v>
      </c>
      <c r="G63" s="693"/>
      <c r="H63" s="693"/>
      <c r="I63" s="693"/>
      <c r="J63" s="693"/>
      <c r="K63" s="693"/>
      <c r="L63" s="694"/>
      <c r="M63" s="76"/>
      <c r="N63" s="76"/>
      <c r="O63" s="67"/>
      <c r="Q63" s="57" t="s">
        <v>15</v>
      </c>
      <c r="R63" s="134" t="str">
        <f>"#JUMP_B_Top1"</f>
        <v>#JUMP_B_Top1</v>
      </c>
    </row>
    <row r="64" spans="1:19" ht="13.5" customHeight="1" thickBot="1" x14ac:dyDescent="0.25">
      <c r="A64" s="135"/>
      <c r="B64" s="136"/>
      <c r="C64" s="137"/>
      <c r="D64" s="138"/>
      <c r="E64" s="139"/>
      <c r="F64" s="139"/>
      <c r="G64" s="139"/>
      <c r="H64" s="139"/>
      <c r="I64" s="139"/>
      <c r="J64" s="139"/>
      <c r="K64" s="139"/>
      <c r="L64" s="139"/>
      <c r="M64" s="139"/>
      <c r="N64" s="139"/>
      <c r="O64" s="140"/>
    </row>
  </sheetData>
  <sheetProtection formatCells="0" formatColumns="0" formatRows="0"/>
  <mergeCells count="67">
    <mergeCell ref="K2:L2"/>
    <mergeCell ref="M2:N2"/>
    <mergeCell ref="E3:F3"/>
    <mergeCell ref="G3:H3"/>
    <mergeCell ref="I3:J3"/>
    <mergeCell ref="K3:L3"/>
    <mergeCell ref="E15:I15"/>
    <mergeCell ref="M3:N3"/>
    <mergeCell ref="E4:F4"/>
    <mergeCell ref="G4:H4"/>
    <mergeCell ref="I4:J4"/>
    <mergeCell ref="K4:L4"/>
    <mergeCell ref="M4:N4"/>
    <mergeCell ref="C6:N6"/>
    <mergeCell ref="D9:N9"/>
    <mergeCell ref="E10:N10"/>
    <mergeCell ref="D11:N11"/>
    <mergeCell ref="E13:N13"/>
    <mergeCell ref="B2:D4"/>
    <mergeCell ref="E2:F2"/>
    <mergeCell ref="G2:H2"/>
    <mergeCell ref="I2:J2"/>
    <mergeCell ref="D32:N32"/>
    <mergeCell ref="E16:N16"/>
    <mergeCell ref="E18:I18"/>
    <mergeCell ref="E19:N19"/>
    <mergeCell ref="E21:N21"/>
    <mergeCell ref="E22:N22"/>
    <mergeCell ref="E23:N23"/>
    <mergeCell ref="E25:I25"/>
    <mergeCell ref="E26:N26"/>
    <mergeCell ref="E28:I28"/>
    <mergeCell ref="E29:N29"/>
    <mergeCell ref="E30:N30"/>
    <mergeCell ref="E45:H45"/>
    <mergeCell ref="I45:N45"/>
    <mergeCell ref="E34:H34"/>
    <mergeCell ref="I34:N34"/>
    <mergeCell ref="E35:N35"/>
    <mergeCell ref="E37:H37"/>
    <mergeCell ref="I37:N37"/>
    <mergeCell ref="E39:H39"/>
    <mergeCell ref="I39:J39"/>
    <mergeCell ref="K39:N39"/>
    <mergeCell ref="E41:N41"/>
    <mergeCell ref="E43:H43"/>
    <mergeCell ref="I43:N43"/>
    <mergeCell ref="E44:H44"/>
    <mergeCell ref="I44:N44"/>
    <mergeCell ref="D48:N48"/>
    <mergeCell ref="B49:B60"/>
    <mergeCell ref="E50:N50"/>
    <mergeCell ref="E51:N51"/>
    <mergeCell ref="E52:H52"/>
    <mergeCell ref="I52:N52"/>
    <mergeCell ref="E53:H53"/>
    <mergeCell ref="I53:N53"/>
    <mergeCell ref="I54:N54"/>
    <mergeCell ref="I55:N55"/>
    <mergeCell ref="F63:L63"/>
    <mergeCell ref="I56:N56"/>
    <mergeCell ref="E57:H57"/>
    <mergeCell ref="I57:N57"/>
    <mergeCell ref="E58:H58"/>
    <mergeCell ref="I58:N58"/>
    <mergeCell ref="E59:H59"/>
    <mergeCell ref="I59:N59"/>
  </mergeCells>
  <conditionalFormatting sqref="J18">
    <cfRule type="expression" dxfId="19" priority="1">
      <formula>$R$18=TRUE</formula>
    </cfRule>
  </conditionalFormatting>
  <dataValidations count="3">
    <dataValidation type="list" allowBlank="1" showInputMessage="1" showErrorMessage="1" sqref="J18">
      <formula1>EUconst_TrueFalse</formula1>
    </dataValidation>
    <dataValidation type="list" allowBlank="1" showInputMessage="1" showErrorMessage="1" sqref="I37:L37">
      <formula1>EUconst_MSlist</formula1>
    </dataValidation>
    <dataValidation type="list" allowBlank="1" showInputMessage="1" showErrorMessage="1" sqref="J15">
      <formula1>EUconst_InstCategoryList</formula1>
    </dataValidation>
  </dataValidations>
  <hyperlinks>
    <hyperlink ref="G2" location="JUMP_a_Content" display="JUMP_a_Content"/>
    <hyperlink ref="I2" location="JUMP_b_Guidelines_Top" display="JUMP_b_Guidelines_Top"/>
    <hyperlink ref="K2" location="JUMP_B_Top1" display="JUMP_B_Top1"/>
    <hyperlink ref="E3" location="JUMP_C_Top" display="JUMP_C_Top"/>
    <hyperlink ref="G3" location="JUMP_A_1" display="JUMP_A_1"/>
    <hyperlink ref="I3" location="JUMP_A_2" display="JUMP_A_2"/>
    <hyperlink ref="K3" location="JUMP_A_3" display="JUMP_A_3"/>
    <hyperlink ref="E4" location="JUMP_B_Bottom" display="JUMP_B_Bottom"/>
    <hyperlink ref="G4" location="JUMP_A_4" display="JUMP_A_4"/>
    <hyperlink ref="I4" location="JUMP_A_5" display="JUMP_A_5"/>
    <hyperlink ref="F63" location="JUMP_B_Top1" display="JUMP_B_Top1"/>
  </hyperlinks>
  <pageMargins left="0.74803149606299213" right="0.74803149606299213" top="0.98425196850393704" bottom="0.98425196850393704" header="0.51181102362204722" footer="0.51181102362204722"/>
  <pageSetup paperSize="9" scale="59" fitToHeight="9" orientation="portrait" verticalDpi="300" r:id="rId1"/>
  <headerFooter>
    <oddHeader>&amp;L&amp;F, &amp;A&amp;R&amp;D, &amp;T</oddHeader>
    <oddFooter>&amp;C&amp;P / &amp;N</oddFooter>
  </headerFooter>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indexed="42"/>
  </sheetPr>
  <dimension ref="A1:W110"/>
  <sheetViews>
    <sheetView topLeftCell="B1" workbookViewId="0">
      <pane ySplit="4" topLeftCell="A45" activePane="bottomLeft" state="frozen"/>
      <selection pane="bottomLeft" activeCell="G31" sqref="G31:N31"/>
    </sheetView>
  </sheetViews>
  <sheetFormatPr defaultColWidth="11.42578125" defaultRowHeight="12.75" x14ac:dyDescent="0.2"/>
  <cols>
    <col min="1" max="1" width="2.7109375" style="57" hidden="1" customWidth="1"/>
    <col min="2" max="2" width="2.7109375" style="26" customWidth="1"/>
    <col min="3" max="3" width="4.7109375" style="58" customWidth="1"/>
    <col min="4" max="4" width="4.7109375" style="28" customWidth="1"/>
    <col min="5" max="5" width="21.28515625" style="26" customWidth="1"/>
    <col min="6" max="14" width="12.7109375" style="26" customWidth="1"/>
    <col min="15" max="15" width="7.7109375" style="26" customWidth="1"/>
    <col min="16" max="16" width="39" style="57" hidden="1" customWidth="1"/>
    <col min="17" max="19" width="12.7109375" style="57" hidden="1" customWidth="1"/>
    <col min="20" max="16384" width="11.42578125" style="8"/>
  </cols>
  <sheetData>
    <row r="1" spans="1:19" ht="13.5" hidden="1" customHeight="1" x14ac:dyDescent="0.2">
      <c r="A1" s="96" t="s">
        <v>5</v>
      </c>
      <c r="B1" s="141"/>
      <c r="C1" s="61"/>
      <c r="D1" s="142"/>
      <c r="E1" s="60"/>
      <c r="F1" s="60"/>
      <c r="G1" s="63"/>
      <c r="H1" s="63"/>
      <c r="I1" s="60"/>
      <c r="J1" s="60"/>
      <c r="K1" s="60"/>
      <c r="L1" s="60"/>
      <c r="M1" s="60"/>
      <c r="N1" s="60"/>
      <c r="O1" s="64"/>
      <c r="P1" s="96" t="s">
        <v>5</v>
      </c>
      <c r="Q1" s="96" t="s">
        <v>5</v>
      </c>
      <c r="R1" s="96" t="s">
        <v>5</v>
      </c>
      <c r="S1" s="96" t="s">
        <v>5</v>
      </c>
    </row>
    <row r="2" spans="1:19" ht="13.5" customHeight="1" thickBot="1" x14ac:dyDescent="0.25">
      <c r="A2" s="96"/>
      <c r="B2" s="741" t="str">
        <f>C6</f>
        <v>B. Beskrivning av förbättringar</v>
      </c>
      <c r="C2" s="742"/>
      <c r="D2" s="743"/>
      <c r="E2" s="690" t="str">
        <f>Translations!$B$23</f>
        <v>Navigationsområde:</v>
      </c>
      <c r="F2" s="691"/>
      <c r="G2" s="688" t="str">
        <f>Translations!$B$24</f>
        <v>Innehållsförteckning</v>
      </c>
      <c r="H2" s="689"/>
      <c r="I2" s="688" t="str">
        <f>Translations!$B$25</f>
        <v>Föregående blad</v>
      </c>
      <c r="J2" s="689"/>
      <c r="K2" s="688" t="str">
        <f>Translations!$B$26</f>
        <v>Nästa blad</v>
      </c>
      <c r="L2" s="689"/>
      <c r="M2" s="688"/>
      <c r="N2" s="689"/>
      <c r="O2" s="125"/>
      <c r="P2" s="77"/>
      <c r="Q2" s="77"/>
      <c r="R2" s="77"/>
      <c r="S2" s="77"/>
    </row>
    <row r="3" spans="1:19" x14ac:dyDescent="0.2">
      <c r="A3" s="96"/>
      <c r="B3" s="744"/>
      <c r="C3" s="745"/>
      <c r="D3" s="746"/>
      <c r="E3" s="747" t="str">
        <f>Translations!$B$27</f>
        <v>Till början på sidan</v>
      </c>
      <c r="F3" s="748"/>
      <c r="G3" s="673" t="str">
        <f>Translations!$B$506</f>
        <v>Typ av förbättring</v>
      </c>
      <c r="H3" s="749"/>
      <c r="I3" s="673" t="str">
        <f>Translations!$B$534</f>
        <v>Bränsle-/materialmängd/utsläppskällor</v>
      </c>
      <c r="J3" s="749"/>
      <c r="K3" s="673"/>
      <c r="L3" s="750"/>
      <c r="M3" s="673"/>
      <c r="N3" s="674"/>
      <c r="O3" s="125"/>
      <c r="P3" s="77"/>
      <c r="Q3" s="77"/>
      <c r="R3" s="77"/>
      <c r="S3" s="77"/>
    </row>
    <row r="4" spans="1:19" ht="32.25" customHeight="1" thickBot="1" x14ac:dyDescent="0.25">
      <c r="A4" s="96"/>
      <c r="B4" s="785"/>
      <c r="C4" s="786"/>
      <c r="D4" s="787"/>
      <c r="E4" s="735" t="str">
        <f>Translations!$B$28</f>
        <v>Till slutet på sidan</v>
      </c>
      <c r="F4" s="736"/>
      <c r="G4" s="678"/>
      <c r="H4" s="737"/>
      <c r="I4" s="678"/>
      <c r="J4" s="737"/>
      <c r="K4" s="678"/>
      <c r="L4" s="738"/>
      <c r="M4" s="678"/>
      <c r="N4" s="679"/>
      <c r="O4" s="125"/>
      <c r="P4" s="77"/>
      <c r="Q4" s="77"/>
      <c r="R4" s="77"/>
      <c r="S4" s="77"/>
    </row>
    <row r="5" spans="1:19" x14ac:dyDescent="0.2">
      <c r="A5" s="77"/>
      <c r="B5" s="143"/>
      <c r="C5" s="144"/>
      <c r="D5" s="86"/>
      <c r="E5" s="123"/>
      <c r="F5" s="145"/>
      <c r="G5" s="145"/>
      <c r="H5" s="145"/>
      <c r="I5" s="123"/>
      <c r="J5" s="123"/>
      <c r="K5" s="123"/>
      <c r="L5" s="123"/>
      <c r="M5" s="124"/>
      <c r="N5" s="124"/>
      <c r="O5" s="125"/>
      <c r="P5" s="77"/>
      <c r="Q5" s="77"/>
      <c r="R5" s="77"/>
      <c r="S5" s="77"/>
    </row>
    <row r="6" spans="1:19" ht="18" customHeight="1" x14ac:dyDescent="0.2">
      <c r="A6" s="74"/>
      <c r="B6" s="71"/>
      <c r="C6" s="739" t="str">
        <f>Translations!$B$535</f>
        <v>B. Beskrivning av förbättringar</v>
      </c>
      <c r="D6" s="739"/>
      <c r="E6" s="739"/>
      <c r="F6" s="739"/>
      <c r="G6" s="739"/>
      <c r="H6" s="739"/>
      <c r="I6" s="739"/>
      <c r="J6" s="739"/>
      <c r="K6" s="739"/>
      <c r="L6" s="739"/>
      <c r="M6" s="739"/>
      <c r="N6" s="739"/>
      <c r="O6" s="73"/>
      <c r="P6" s="77"/>
      <c r="Q6" s="77"/>
      <c r="R6" s="77"/>
      <c r="S6" s="77"/>
    </row>
    <row r="7" spans="1:19" ht="18" customHeight="1" x14ac:dyDescent="0.2">
      <c r="A7" s="74"/>
      <c r="B7" s="71"/>
      <c r="C7" s="75"/>
      <c r="D7" s="72"/>
      <c r="E7" s="72"/>
      <c r="F7" s="72"/>
      <c r="G7" s="72"/>
      <c r="H7" s="72"/>
      <c r="I7" s="72"/>
      <c r="J7" s="72"/>
      <c r="K7" s="72"/>
      <c r="L7" s="72"/>
      <c r="M7" s="72"/>
      <c r="N7" s="72"/>
      <c r="O7" s="73"/>
      <c r="P7" s="77"/>
      <c r="Q7" s="77"/>
      <c r="R7" s="77"/>
      <c r="S7" s="77"/>
    </row>
    <row r="8" spans="1:19" ht="15.75" customHeight="1" x14ac:dyDescent="0.2">
      <c r="A8" s="74"/>
      <c r="B8" s="85"/>
      <c r="C8" s="79">
        <v>6</v>
      </c>
      <c r="D8" s="705" t="str">
        <f>Translations!$B$536</f>
        <v>Typ av förbättringar</v>
      </c>
      <c r="E8" s="705"/>
      <c r="F8" s="705"/>
      <c r="G8" s="705"/>
      <c r="H8" s="705"/>
      <c r="I8" s="705"/>
      <c r="J8" s="705"/>
      <c r="K8" s="705"/>
      <c r="L8" s="705"/>
      <c r="M8" s="705"/>
      <c r="N8" s="705"/>
      <c r="O8" s="73"/>
      <c r="P8" s="77"/>
      <c r="Q8" s="77"/>
      <c r="R8" s="77"/>
      <c r="S8" s="77"/>
    </row>
    <row r="9" spans="1:19" x14ac:dyDescent="0.2">
      <c r="A9" s="77"/>
      <c r="B9" s="85"/>
      <c r="C9" s="86"/>
      <c r="D9" s="5"/>
      <c r="E9" s="52"/>
      <c r="F9" s="109"/>
      <c r="G9" s="52"/>
      <c r="H9" s="52"/>
      <c r="I9" s="52"/>
      <c r="J9" s="52"/>
      <c r="K9" s="52"/>
      <c r="L9" s="52"/>
      <c r="M9" s="52"/>
      <c r="N9" s="52"/>
      <c r="O9" s="97"/>
      <c r="P9" s="77"/>
      <c r="Q9" s="77"/>
      <c r="R9" s="77"/>
      <c r="S9" s="77"/>
    </row>
    <row r="10" spans="1:19" ht="38.85" customHeight="1" x14ac:dyDescent="0.2">
      <c r="A10" s="77"/>
      <c r="B10" s="85"/>
      <c r="C10" s="86"/>
      <c r="D10" s="107"/>
      <c r="E10" s="734" t="str">
        <f>Translations!$B$447</f>
        <v>Observera! De uppgifter du lämnar i detta avsnitt kommer att hjälpa dig identifiera avsnitt i rapporten som är relevanta för din anläggning genom att  villkorsbaserad formatering sker som vägledning i dokumentet. Kontrollera att du inte lämnar de här fälten tomma. Du måste fylla i samtliga delavsnitt som bedöms som "relevanta" innan du går vidare till nästa avsnitt i mallen.</v>
      </c>
      <c r="F10" s="734"/>
      <c r="G10" s="734"/>
      <c r="H10" s="734"/>
      <c r="I10" s="734"/>
      <c r="J10" s="734"/>
      <c r="K10" s="734"/>
      <c r="L10" s="734"/>
      <c r="M10" s="734"/>
      <c r="N10" s="734"/>
      <c r="O10" s="146"/>
      <c r="P10" s="147"/>
      <c r="Q10" s="148"/>
      <c r="R10" s="77"/>
      <c r="S10" s="77"/>
    </row>
    <row r="11" spans="1:19" ht="25.5" customHeight="1" x14ac:dyDescent="0.2">
      <c r="A11" s="77"/>
      <c r="B11" s="85"/>
      <c r="C11" s="86"/>
      <c r="D11" s="107"/>
      <c r="E11" s="734" t="str">
        <f>Translations!$B$448</f>
        <v>Om det i följande avsnitt inte går att fylla uppgifter som du anser vara nödvändigt för din verksamhet bör du kontrollera att du verkligen fyllt i samtliga uppgifter i avsnitten 6 och 7 riktigt.</v>
      </c>
      <c r="F11" s="734"/>
      <c r="G11" s="734"/>
      <c r="H11" s="734"/>
      <c r="I11" s="734"/>
      <c r="J11" s="734"/>
      <c r="K11" s="734"/>
      <c r="L11" s="734"/>
      <c r="M11" s="734"/>
      <c r="N11" s="734"/>
      <c r="O11" s="146"/>
      <c r="P11" s="147"/>
      <c r="Q11" s="148"/>
      <c r="R11" s="77"/>
      <c r="S11" s="77"/>
    </row>
    <row r="12" spans="1:19" ht="38.85" customHeight="1" x14ac:dyDescent="0.2">
      <c r="A12" s="77"/>
      <c r="B12" s="85"/>
      <c r="C12" s="86"/>
      <c r="D12" s="107"/>
      <c r="E12" s="734" t="str">
        <f>Translations!$B$537</f>
        <v>Observera att om du rapporterar förbättringar som avser artikel 69.1 OCH förbättringar avseende artikel 69.4 i förordningen, så kan båda typerna av förbättringar rapporteras i samma mall. Om du emellertid rapporterar förbättringar som avser artikel 69.1 ELLER artikel 69.4, så behöver du bara fylla i de relevanta avsnitten.</v>
      </c>
      <c r="F12" s="734"/>
      <c r="G12" s="734"/>
      <c r="H12" s="734"/>
      <c r="I12" s="734"/>
      <c r="J12" s="734"/>
      <c r="K12" s="734"/>
      <c r="L12" s="734"/>
      <c r="M12" s="734"/>
      <c r="N12" s="734"/>
      <c r="O12" s="146"/>
      <c r="P12" s="147"/>
      <c r="Q12" s="148"/>
      <c r="R12" s="77"/>
      <c r="S12" s="77"/>
    </row>
    <row r="13" spans="1:19" ht="5.0999999999999996" customHeight="1" x14ac:dyDescent="0.2">
      <c r="A13" s="98"/>
      <c r="B13" s="85"/>
      <c r="C13" s="15"/>
      <c r="D13" s="76"/>
      <c r="E13" s="149"/>
      <c r="F13" s="150"/>
      <c r="G13" s="150"/>
      <c r="H13" s="150"/>
      <c r="I13" s="150"/>
      <c r="J13" s="150"/>
      <c r="K13" s="150"/>
      <c r="L13" s="150"/>
      <c r="M13" s="150"/>
      <c r="N13" s="150"/>
      <c r="O13" s="151"/>
      <c r="P13" s="152"/>
      <c r="Q13" s="152"/>
      <c r="R13" s="152"/>
      <c r="S13" s="153"/>
    </row>
    <row r="14" spans="1:19" ht="15" customHeight="1" x14ac:dyDescent="0.2">
      <c r="A14" s="77"/>
      <c r="B14" s="85"/>
      <c r="C14" s="86"/>
      <c r="D14" s="87">
        <v>1</v>
      </c>
      <c r="E14" s="733" t="str">
        <f>Translations!$B$538</f>
        <v>Rapportering av förbättringar som avser avvikelser och rekommendationer i enlighet med artikel 69.4 i MRR.</v>
      </c>
      <c r="F14" s="733"/>
      <c r="G14" s="733"/>
      <c r="H14" s="733"/>
      <c r="I14" s="733"/>
      <c r="J14" s="733"/>
      <c r="K14" s="733"/>
      <c r="L14" s="733"/>
      <c r="M14" s="733"/>
      <c r="N14" s="733"/>
      <c r="O14" s="97"/>
      <c r="P14" s="77"/>
      <c r="Q14" s="77"/>
      <c r="R14" s="77"/>
      <c r="S14" s="77"/>
    </row>
    <row r="15" spans="1:19" ht="5.0999999999999996" customHeight="1" x14ac:dyDescent="0.2">
      <c r="A15" s="98"/>
      <c r="B15" s="85"/>
      <c r="C15" s="15"/>
      <c r="D15" s="76"/>
      <c r="E15" s="149"/>
      <c r="F15" s="150"/>
      <c r="G15" s="150"/>
      <c r="H15" s="150"/>
      <c r="I15" s="150"/>
      <c r="J15" s="150"/>
      <c r="K15" s="150"/>
      <c r="L15" s="150"/>
      <c r="M15" s="150"/>
      <c r="N15" s="150"/>
      <c r="O15" s="151"/>
      <c r="P15" s="152"/>
      <c r="Q15" s="152"/>
      <c r="R15" s="152"/>
      <c r="S15" s="153"/>
    </row>
    <row r="16" spans="1:19" s="1" customFormat="1" ht="12.75" customHeight="1" x14ac:dyDescent="0.2">
      <c r="A16" s="74"/>
      <c r="B16" s="71"/>
      <c r="C16" s="86"/>
      <c r="D16" s="91" t="s">
        <v>6</v>
      </c>
      <c r="E16" s="774" t="str">
        <f>Translations!$B$539</f>
        <v>Innehåller verifieringsrapporten några avvikelser?</v>
      </c>
      <c r="F16" s="774"/>
      <c r="G16" s="774"/>
      <c r="H16" s="774"/>
      <c r="I16" s="774"/>
      <c r="J16" s="154"/>
      <c r="K16" s="775" t="str">
        <f>IF(CNTR_InstHasImproveVR=TRUE,EUConst_RelSectionPFC,"")</f>
        <v/>
      </c>
      <c r="L16" s="776"/>
      <c r="M16" s="776"/>
      <c r="N16" s="777"/>
      <c r="O16" s="73"/>
      <c r="P16" s="155"/>
      <c r="Q16" s="74"/>
      <c r="R16" s="74"/>
      <c r="S16" s="153"/>
    </row>
    <row r="17" spans="1:19" ht="5.0999999999999996" customHeight="1" x14ac:dyDescent="0.2">
      <c r="A17" s="77"/>
      <c r="B17" s="85"/>
      <c r="C17" s="86"/>
      <c r="D17" s="91"/>
      <c r="E17" s="52"/>
      <c r="F17" s="109"/>
      <c r="G17" s="52"/>
      <c r="H17" s="52"/>
      <c r="I17" s="52"/>
      <c r="J17" s="52"/>
      <c r="K17" s="52"/>
      <c r="L17" s="52"/>
      <c r="M17" s="52"/>
      <c r="N17" s="52"/>
      <c r="O17" s="97"/>
      <c r="P17" s="77"/>
      <c r="Q17" s="77"/>
      <c r="R17" s="77"/>
      <c r="S17" s="77"/>
    </row>
    <row r="18" spans="1:19" ht="50.1" customHeight="1" x14ac:dyDescent="0.2">
      <c r="A18" s="98"/>
      <c r="B18" s="85"/>
      <c r="C18" s="15"/>
      <c r="D18" s="76"/>
      <c r="E18" s="156" t="str">
        <f>Translations!$B$540</f>
        <v>Avvikelser (verifieringsrapporten)</v>
      </c>
      <c r="F18" s="778" t="str">
        <f>Translations!$B$649</f>
        <v>Om verifieringsrapporten som utarbetats enligt förordning (EU) nr 600/2012 innehåller uppgifter om avvikelser ska verksamhetsutövaren inge en rapport om förbättringar till den behöriga myndigheten för godkännande. Den rapporten ska lämnas in senast den 30 juni samma år som kontrollören lämnade sin verfieringsrapport.</v>
      </c>
      <c r="G18" s="778"/>
      <c r="H18" s="778"/>
      <c r="I18" s="778"/>
      <c r="J18" s="778"/>
      <c r="K18" s="778"/>
      <c r="L18" s="778"/>
      <c r="M18" s="778"/>
      <c r="N18" s="778"/>
      <c r="O18" s="151"/>
      <c r="P18" s="152"/>
      <c r="Q18" s="152"/>
      <c r="R18" s="152"/>
      <c r="S18" s="153"/>
    </row>
    <row r="19" spans="1:19" ht="12.75" customHeight="1" x14ac:dyDescent="0.2">
      <c r="A19" s="68"/>
      <c r="B19" s="85"/>
      <c r="C19" s="15"/>
      <c r="D19" s="76"/>
      <c r="E19" s="149"/>
      <c r="F19" s="150"/>
      <c r="G19" s="150"/>
      <c r="H19" s="150"/>
      <c r="I19" s="150"/>
      <c r="J19" s="150"/>
      <c r="K19" s="150"/>
      <c r="L19" s="150"/>
      <c r="M19" s="150"/>
      <c r="N19" s="150"/>
      <c r="O19" s="151"/>
      <c r="P19" s="152"/>
      <c r="Q19" s="152"/>
      <c r="R19" s="152"/>
      <c r="S19" s="153"/>
    </row>
    <row r="20" spans="1:19" s="1" customFormat="1" ht="12.75" customHeight="1" x14ac:dyDescent="0.2">
      <c r="A20" s="74"/>
      <c r="B20" s="71"/>
      <c r="C20" s="86"/>
      <c r="D20" s="91" t="s">
        <v>6</v>
      </c>
      <c r="E20" s="774" t="str">
        <f>Translations!$B$543</f>
        <v>Innehåller verifieringsrapporten rekommendationer om förbättringar?</v>
      </c>
      <c r="F20" s="774"/>
      <c r="G20" s="774"/>
      <c r="H20" s="774"/>
      <c r="I20" s="774"/>
      <c r="J20" s="154"/>
      <c r="K20" s="775" t="str">
        <f>IF(CNTR_InstHasImproveGeneral=TRUE,EUConst_RelSectionCalc,"")</f>
        <v/>
      </c>
      <c r="L20" s="776"/>
      <c r="M20" s="776"/>
      <c r="N20" s="777"/>
      <c r="O20" s="157"/>
      <c r="P20" s="74"/>
      <c r="Q20" s="74"/>
      <c r="R20" s="158"/>
      <c r="S20" s="159" t="b">
        <f>CNTR_SmallEmitter=TRUE</f>
        <v>0</v>
      </c>
    </row>
    <row r="21" spans="1:19" s="1" customFormat="1" ht="5.0999999999999996" customHeight="1" x14ac:dyDescent="0.2">
      <c r="A21" s="74"/>
      <c r="B21" s="71"/>
      <c r="C21" s="86"/>
      <c r="D21" s="86"/>
      <c r="E21" s="86"/>
      <c r="F21" s="86"/>
      <c r="G21" s="86"/>
      <c r="H21" s="86"/>
      <c r="I21" s="86"/>
      <c r="J21" s="86"/>
      <c r="K21" s="86"/>
      <c r="L21" s="86"/>
      <c r="M21" s="86"/>
      <c r="N21" s="86"/>
      <c r="O21" s="157"/>
      <c r="P21" s="74"/>
      <c r="Q21" s="74"/>
      <c r="R21" s="158"/>
      <c r="S21" s="74"/>
    </row>
    <row r="22" spans="1:19" ht="38.85" customHeight="1" x14ac:dyDescent="0.2">
      <c r="A22" s="68"/>
      <c r="B22" s="85"/>
      <c r="C22" s="15"/>
      <c r="D22" s="76"/>
      <c r="E22" s="779" t="str">
        <f>Translations!$B$641</f>
        <v>Rekommendationer (verifieringsrapporten)</v>
      </c>
      <c r="F22" s="782" t="str">
        <f>Translations!$B$541</f>
        <v>Om verifieringsrapporten som utarbetats enligt förordning (EU) nr 600/2012 innehåller rekommendationer om förbättringar (enligt artikel 30.1 i den förordningen), ska verksamhetsutövaren lämna in en rapport om förbättringar till den behöriga myndigheten för godkännande. Den rapporten ska lämnas in senast den 30 juni samma år som kontrollören lämnade sin verifieringsrapport.</v>
      </c>
      <c r="G22" s="782"/>
      <c r="H22" s="782"/>
      <c r="I22" s="782"/>
      <c r="J22" s="782"/>
      <c r="K22" s="782"/>
      <c r="L22" s="782"/>
      <c r="M22" s="782"/>
      <c r="N22" s="782"/>
      <c r="O22" s="157"/>
      <c r="P22" s="152"/>
      <c r="Q22" s="152"/>
      <c r="R22" s="152"/>
      <c r="S22" s="153"/>
    </row>
    <row r="23" spans="1:19" ht="50.1" customHeight="1" x14ac:dyDescent="0.2">
      <c r="A23" s="98"/>
      <c r="B23" s="85"/>
      <c r="C23" s="15"/>
      <c r="D23" s="76"/>
      <c r="E23" s="781"/>
      <c r="F23" s="784" t="str">
        <f>Translations!$B$642</f>
        <v>Anläggningar med låga utsläpp (dvs. anläggningar med &lt; 25 000 t CO2e per år) behöver inte lämna in rapporter om förbättringar som svar på kontrollörens rekommendationer om förbättringar (artikel 47.3). Observera att detta inte innebär att anläggningar med låga utsläpp inte behöver beakta kontrollörernas rekommendationer. En kontrollör måste kontrollera om en verksamhetsutövare har följt rekommendationerna följande år och utvärdera risken för felaktigheter och avvikelser (artikel 30.2 i förordning (EU) nr 600/2012).</v>
      </c>
      <c r="G23" s="784"/>
      <c r="H23" s="784"/>
      <c r="I23" s="784"/>
      <c r="J23" s="784"/>
      <c r="K23" s="784"/>
      <c r="L23" s="784"/>
      <c r="M23" s="784"/>
      <c r="N23" s="784"/>
      <c r="O23" s="157"/>
      <c r="P23" s="152"/>
      <c r="Q23" s="152"/>
      <c r="R23" s="152"/>
      <c r="S23" s="153"/>
    </row>
    <row r="24" spans="1:19" ht="12.75" customHeight="1" x14ac:dyDescent="0.2">
      <c r="A24" s="98"/>
      <c r="B24" s="85"/>
      <c r="C24" s="15"/>
      <c r="D24" s="76"/>
      <c r="E24" s="149"/>
      <c r="F24" s="150"/>
      <c r="G24" s="150"/>
      <c r="H24" s="150"/>
      <c r="I24" s="150"/>
      <c r="J24" s="150"/>
      <c r="K24" s="150"/>
      <c r="L24" s="150"/>
      <c r="M24" s="150"/>
      <c r="N24" s="150"/>
      <c r="O24" s="151"/>
      <c r="P24" s="152"/>
      <c r="Q24" s="152"/>
      <c r="R24" s="152"/>
      <c r="S24" s="153"/>
    </row>
    <row r="25" spans="1:19" ht="15" customHeight="1" x14ac:dyDescent="0.2">
      <c r="A25" s="77"/>
      <c r="B25" s="85"/>
      <c r="C25" s="86"/>
      <c r="D25" s="87">
        <v>2</v>
      </c>
      <c r="E25" s="733" t="str">
        <f>Translations!$B$542</f>
        <v>Rapportering om förbättringar enligt artikel 69.1 i MRR.</v>
      </c>
      <c r="F25" s="733"/>
      <c r="G25" s="733"/>
      <c r="H25" s="733"/>
      <c r="I25" s="733"/>
      <c r="J25" s="733"/>
      <c r="K25" s="733"/>
      <c r="L25" s="733"/>
      <c r="M25" s="733"/>
      <c r="N25" s="733"/>
      <c r="O25" s="97"/>
      <c r="P25" s="77"/>
      <c r="Q25" s="77"/>
      <c r="R25" s="77"/>
      <c r="S25" s="77"/>
    </row>
    <row r="26" spans="1:19" ht="5.0999999999999996" customHeight="1" x14ac:dyDescent="0.2">
      <c r="A26" s="98"/>
      <c r="B26" s="85"/>
      <c r="C26" s="15"/>
      <c r="D26" s="76"/>
      <c r="E26" s="149"/>
      <c r="F26" s="150"/>
      <c r="G26" s="150"/>
      <c r="H26" s="150"/>
      <c r="I26" s="150"/>
      <c r="J26" s="8"/>
      <c r="K26" s="8"/>
      <c r="L26" s="150"/>
      <c r="M26" s="150"/>
      <c r="N26" s="150"/>
      <c r="O26" s="151"/>
      <c r="P26" s="152"/>
      <c r="Q26" s="152"/>
      <c r="R26" s="152"/>
      <c r="S26" s="153"/>
    </row>
    <row r="27" spans="1:19" s="1" customFormat="1" ht="12.75" customHeight="1" x14ac:dyDescent="0.2">
      <c r="A27" s="74"/>
      <c r="B27" s="71"/>
      <c r="C27" s="86"/>
      <c r="D27" s="91" t="s">
        <v>8</v>
      </c>
      <c r="E27" s="774" t="str">
        <f>Translations!$B$544</f>
        <v>Måste du rapportera förbättringar avseende vissa specifika bränsle-/materialmängder?</v>
      </c>
      <c r="F27" s="774"/>
      <c r="G27" s="774"/>
      <c r="H27" s="774"/>
      <c r="I27" s="774"/>
      <c r="J27" s="154"/>
      <c r="K27" s="775" t="str">
        <f>IF(CNTR_InstHasImproveSourceStream=TRUE,EUConst_RelSectionMeasure,"")</f>
        <v/>
      </c>
      <c r="L27" s="776"/>
      <c r="M27" s="776"/>
      <c r="N27" s="777"/>
      <c r="O27" s="73"/>
      <c r="P27" s="74"/>
      <c r="Q27" s="74"/>
      <c r="R27" s="74"/>
      <c r="S27" s="74"/>
    </row>
    <row r="28" spans="1:19" ht="5.0999999999999996" customHeight="1" x14ac:dyDescent="0.2">
      <c r="A28" s="98"/>
      <c r="B28" s="85"/>
      <c r="C28" s="15"/>
      <c r="D28" s="76"/>
      <c r="E28" s="149"/>
      <c r="F28" s="150"/>
      <c r="G28" s="150"/>
      <c r="H28" s="150"/>
      <c r="I28" s="150"/>
      <c r="J28" s="150"/>
      <c r="K28" s="150"/>
      <c r="L28" s="150"/>
      <c r="M28" s="150"/>
      <c r="N28" s="150"/>
      <c r="O28" s="151"/>
      <c r="P28" s="152"/>
      <c r="Q28" s="152"/>
      <c r="R28" s="152"/>
      <c r="S28" s="153"/>
    </row>
    <row r="29" spans="1:19" ht="12.75" customHeight="1" x14ac:dyDescent="0.2">
      <c r="A29" s="68"/>
      <c r="B29" s="85"/>
      <c r="C29" s="15"/>
      <c r="D29" s="76"/>
      <c r="E29" s="779" t="str">
        <f>Translations!$B$545</f>
        <v>Förbättringar (bränsle-/materialmängder)</v>
      </c>
      <c r="F29" s="782" t="str">
        <f>Translations!$B$546</f>
        <v>Förbättringar som avser bränsle-/materialmängder. Rapporterna här är</v>
      </c>
      <c r="G29" s="782"/>
      <c r="H29" s="782"/>
      <c r="I29" s="782"/>
      <c r="J29" s="782"/>
      <c r="K29" s="782"/>
      <c r="L29" s="782"/>
      <c r="M29" s="782"/>
      <c r="N29" s="782"/>
      <c r="O29" s="151"/>
      <c r="P29" s="152"/>
      <c r="Q29" s="152"/>
      <c r="R29" s="152"/>
      <c r="S29" s="153"/>
    </row>
    <row r="30" spans="1:19" s="161" customFormat="1" ht="41.25" customHeight="1" x14ac:dyDescent="0.2">
      <c r="A30" s="162"/>
      <c r="B30" s="85"/>
      <c r="C30" s="15"/>
      <c r="D30" s="123"/>
      <c r="E30" s="780"/>
      <c r="F30" s="163" t="s">
        <v>4</v>
      </c>
      <c r="G30" s="757" t="str">
        <f>Translations!$B$547</f>
        <v xml:space="preserve">obligatoriska, om inte minst de nivåer som krävs enligt första stycket i artikel 26.1 i förordningen tillämpas för verksamhetsuppgifter eller för någon annan beräkningsfaktor. Undantag gäller när art 26.3 eller 47.6 tillämpas; då ingen motivering om orimlig kostnad eller att det är tekniskt omöjligt krävs (Observera dock att så snart en högre nivå kan uppnås utan "ytterligare ansträngning" ska en högre övervakningsnivå tillämpas). </v>
      </c>
      <c r="H30" s="757"/>
      <c r="I30" s="757"/>
      <c r="J30" s="757"/>
      <c r="K30" s="757"/>
      <c r="L30" s="757"/>
      <c r="M30" s="757"/>
      <c r="N30" s="757"/>
      <c r="O30" s="164"/>
      <c r="P30" s="165"/>
      <c r="Q30" s="165"/>
      <c r="R30" s="165"/>
      <c r="S30" s="166"/>
    </row>
    <row r="31" spans="1:19" ht="12.75" customHeight="1" x14ac:dyDescent="0.2">
      <c r="A31" s="68"/>
      <c r="B31" s="85"/>
      <c r="C31" s="15"/>
      <c r="D31" s="76"/>
      <c r="E31" s="781"/>
      <c r="F31" s="167" t="s">
        <v>4</v>
      </c>
      <c r="G31" s="783" t="str">
        <f>Translations!$B$548</f>
        <v>frivilliga, om förbättringarna avser uppgifternas kvalitet utan någon direkt påverkan på nivåerna, till exempel ökad analysfrekvens.</v>
      </c>
      <c r="H31" s="783"/>
      <c r="I31" s="783"/>
      <c r="J31" s="783"/>
      <c r="K31" s="783"/>
      <c r="L31" s="783"/>
      <c r="M31" s="783"/>
      <c r="N31" s="783"/>
      <c r="O31" s="168"/>
      <c r="P31" s="152"/>
      <c r="Q31" s="152"/>
      <c r="R31" s="152"/>
      <c r="S31" s="153"/>
    </row>
    <row r="32" spans="1:19" ht="12.75" customHeight="1" x14ac:dyDescent="0.2">
      <c r="A32" s="98"/>
      <c r="B32" s="85"/>
      <c r="C32" s="15"/>
      <c r="D32" s="76"/>
      <c r="E32" s="149"/>
      <c r="F32" s="150"/>
      <c r="G32" s="150"/>
      <c r="H32" s="150"/>
      <c r="I32" s="150"/>
      <c r="J32" s="150"/>
      <c r="K32" s="150"/>
      <c r="L32" s="150"/>
      <c r="M32" s="150"/>
      <c r="N32" s="150"/>
      <c r="O32" s="151"/>
      <c r="P32" s="152"/>
      <c r="Q32" s="152"/>
      <c r="R32" s="152"/>
      <c r="S32" s="153"/>
    </row>
    <row r="33" spans="1:19" s="1" customFormat="1" ht="12.75" customHeight="1" x14ac:dyDescent="0.2">
      <c r="A33" s="74"/>
      <c r="B33" s="71"/>
      <c r="C33" s="86"/>
      <c r="D33" s="91" t="s">
        <v>9</v>
      </c>
      <c r="E33" s="774" t="str">
        <f>Translations!$B$549</f>
        <v>Måste du rapportera förbättringar avseende mätning av växthusgaser?</v>
      </c>
      <c r="F33" s="774"/>
      <c r="G33" s="774"/>
      <c r="H33" s="774"/>
      <c r="I33" s="774"/>
      <c r="J33" s="154"/>
      <c r="K33" s="775" t="str">
        <f>IF(CNTR_InstHasImproveCEMS=TRUE,EUConst_RelSectionFallback,"")</f>
        <v/>
      </c>
      <c r="L33" s="776"/>
      <c r="M33" s="776"/>
      <c r="N33" s="777"/>
      <c r="O33" s="157"/>
      <c r="P33" s="74"/>
      <c r="Q33" s="74"/>
      <c r="R33" s="74"/>
      <c r="S33" s="74"/>
    </row>
    <row r="34" spans="1:19" ht="5.0999999999999996" customHeight="1" x14ac:dyDescent="0.2">
      <c r="A34" s="98"/>
      <c r="B34" s="85"/>
      <c r="C34" s="15"/>
      <c r="D34" s="76"/>
      <c r="E34" s="149"/>
      <c r="F34" s="150"/>
      <c r="G34" s="150"/>
      <c r="H34" s="150"/>
      <c r="I34" s="150"/>
      <c r="J34" s="150"/>
      <c r="K34" s="150"/>
      <c r="L34" s="150"/>
      <c r="M34" s="150"/>
      <c r="N34" s="150"/>
      <c r="O34" s="151"/>
      <c r="P34" s="152"/>
      <c r="Q34" s="152"/>
      <c r="R34" s="152"/>
      <c r="S34" s="153"/>
    </row>
    <row r="35" spans="1:19" ht="12.75" customHeight="1" x14ac:dyDescent="0.2">
      <c r="A35" s="68"/>
      <c r="B35" s="85"/>
      <c r="C35" s="15"/>
      <c r="D35" s="76"/>
      <c r="E35" s="779" t="str">
        <f>Translations!$B$550</f>
        <v>Förbättringar (mätning av växthusgaser)</v>
      </c>
      <c r="F35" s="782" t="str">
        <f>Translations!$B$551</f>
        <v>Förbättringar avseende utsläppskällor (mätpunkter för löpande mätningar av CO2, N2O och CO2-överföring). Rapporterna här är</v>
      </c>
      <c r="G35" s="782"/>
      <c r="H35" s="782"/>
      <c r="I35" s="782"/>
      <c r="J35" s="782"/>
      <c r="K35" s="782"/>
      <c r="L35" s="782"/>
      <c r="M35" s="782"/>
      <c r="N35" s="782"/>
      <c r="O35" s="151"/>
      <c r="P35" s="152"/>
      <c r="Q35" s="152"/>
      <c r="R35" s="152"/>
      <c r="S35" s="153"/>
    </row>
    <row r="36" spans="1:19" s="161" customFormat="1" ht="12.75" customHeight="1" x14ac:dyDescent="0.2">
      <c r="A36" s="162"/>
      <c r="B36" s="85"/>
      <c r="C36" s="15"/>
      <c r="D36" s="123"/>
      <c r="E36" s="780"/>
      <c r="F36" s="163" t="s">
        <v>4</v>
      </c>
      <c r="G36" s="757" t="str">
        <f>Translations!$B$552</f>
        <v>obligatoriska, om inte minst de nivåer som krävs enligt artikel 41.1 i förordningen tillämpas för någon mätpunkt,</v>
      </c>
      <c r="H36" s="757"/>
      <c r="I36" s="757"/>
      <c r="J36" s="757"/>
      <c r="K36" s="757"/>
      <c r="L36" s="757"/>
      <c r="M36" s="757"/>
      <c r="N36" s="757"/>
      <c r="O36" s="164"/>
      <c r="P36" s="165"/>
      <c r="Q36" s="165"/>
      <c r="R36" s="165"/>
      <c r="S36" s="166"/>
    </row>
    <row r="37" spans="1:19" ht="12.75" customHeight="1" x14ac:dyDescent="0.2">
      <c r="A37" s="68"/>
      <c r="B37" s="85"/>
      <c r="C37" s="15"/>
      <c r="D37" s="76"/>
      <c r="E37" s="781"/>
      <c r="F37" s="167" t="s">
        <v>4</v>
      </c>
      <c r="G37" s="783" t="str">
        <f>Translations!$B$553</f>
        <v>frivilliga, om förbättringarna avser uppgifternas kvalitet utan någon direkt påverkan på nivåerna, till exempel mätningar som minskar dataluckor.</v>
      </c>
      <c r="H37" s="783"/>
      <c r="I37" s="783"/>
      <c r="J37" s="783"/>
      <c r="K37" s="783"/>
      <c r="L37" s="783"/>
      <c r="M37" s="783"/>
      <c r="N37" s="783"/>
      <c r="O37" s="168"/>
      <c r="P37" s="152"/>
      <c r="Q37" s="152"/>
      <c r="R37" s="152"/>
      <c r="S37" s="153"/>
    </row>
    <row r="38" spans="1:19" ht="12.75" customHeight="1" x14ac:dyDescent="0.2">
      <c r="A38" s="98"/>
      <c r="B38" s="85"/>
      <c r="C38" s="15"/>
      <c r="D38" s="76"/>
      <c r="E38" s="149"/>
      <c r="F38" s="150"/>
      <c r="G38" s="150"/>
      <c r="H38" s="150"/>
      <c r="I38" s="150"/>
      <c r="J38" s="150"/>
      <c r="K38" s="150"/>
      <c r="L38" s="150"/>
      <c r="M38" s="150"/>
      <c r="N38" s="150"/>
      <c r="O38" s="151"/>
      <c r="P38" s="152"/>
      <c r="Q38" s="152"/>
      <c r="R38" s="152"/>
      <c r="S38" s="153"/>
    </row>
    <row r="39" spans="1:19" s="1" customFormat="1" ht="12.75" customHeight="1" x14ac:dyDescent="0.2">
      <c r="A39" s="74"/>
      <c r="B39" s="71"/>
      <c r="C39" s="86"/>
      <c r="D39" s="91" t="s">
        <v>10</v>
      </c>
      <c r="E39" s="774" t="str">
        <f>Translations!$B$554</f>
        <v>Används alternativ metod?</v>
      </c>
      <c r="F39" s="774"/>
      <c r="G39" s="774"/>
      <c r="H39" s="774"/>
      <c r="I39" s="774"/>
      <c r="J39" s="154"/>
      <c r="K39" s="775" t="str">
        <f>IF(CNTR_InstHasImproveFallBack=TRUE,EUConst_RelSectionN2O,"")</f>
        <v/>
      </c>
      <c r="L39" s="776"/>
      <c r="M39" s="776"/>
      <c r="N39" s="777"/>
      <c r="O39" s="73"/>
      <c r="P39" s="74"/>
      <c r="Q39" s="74"/>
      <c r="R39" s="74"/>
      <c r="S39" s="74"/>
    </row>
    <row r="40" spans="1:19" ht="5.0999999999999996" customHeight="1" x14ac:dyDescent="0.2">
      <c r="A40" s="98"/>
      <c r="B40" s="85"/>
      <c r="C40" s="15"/>
      <c r="D40" s="76"/>
      <c r="E40" s="149"/>
      <c r="F40" s="150"/>
      <c r="G40" s="150"/>
      <c r="H40" s="150"/>
      <c r="I40" s="150"/>
      <c r="J40" s="150"/>
      <c r="K40" s="150"/>
      <c r="L40" s="150"/>
      <c r="M40" s="150"/>
      <c r="N40" s="150"/>
      <c r="O40" s="151"/>
      <c r="P40" s="152"/>
      <c r="Q40" s="152"/>
      <c r="R40" s="152"/>
      <c r="S40" s="153"/>
    </row>
    <row r="41" spans="1:19" ht="25.5" customHeight="1" x14ac:dyDescent="0.2">
      <c r="A41" s="68"/>
      <c r="B41" s="85"/>
      <c r="C41" s="15"/>
      <c r="D41" s="76"/>
      <c r="E41" s="160" t="str">
        <f>Translations!$B$555</f>
        <v>Förbättringar (alternativ metod)</v>
      </c>
      <c r="F41" s="778" t="str">
        <f>Translations!$B$556</f>
        <v>Förbättringar som avser en alternativ metod som tillämpas om inte minst nivå 1 kunde uppnås. Detta är relevant om du tillämpar alternativa metoder.</v>
      </c>
      <c r="G41" s="778"/>
      <c r="H41" s="778"/>
      <c r="I41" s="778"/>
      <c r="J41" s="778"/>
      <c r="K41" s="778"/>
      <c r="L41" s="778"/>
      <c r="M41" s="778"/>
      <c r="N41" s="778"/>
      <c r="O41" s="151"/>
      <c r="P41" s="152"/>
      <c r="Q41" s="152"/>
      <c r="R41" s="152"/>
      <c r="S41" s="153"/>
    </row>
    <row r="42" spans="1:19" ht="25.5" customHeight="1" x14ac:dyDescent="0.2">
      <c r="A42" s="77"/>
      <c r="B42" s="85"/>
      <c r="C42" s="86"/>
      <c r="D42" s="107"/>
      <c r="E42" s="42"/>
      <c r="F42" s="42"/>
      <c r="G42" s="42"/>
      <c r="H42" s="42"/>
      <c r="I42" s="42"/>
      <c r="J42" s="42"/>
      <c r="K42" s="42"/>
      <c r="L42" s="42"/>
      <c r="M42" s="42"/>
      <c r="N42" s="42"/>
      <c r="O42" s="146"/>
      <c r="P42" s="77"/>
      <c r="Q42" s="148"/>
      <c r="R42" s="77"/>
      <c r="S42" s="77"/>
    </row>
    <row r="43" spans="1:19" ht="15.75" customHeight="1" x14ac:dyDescent="0.2">
      <c r="A43" s="74"/>
      <c r="B43" s="71"/>
      <c r="C43" s="79">
        <v>7</v>
      </c>
      <c r="D43" s="705" t="str">
        <f>Translations!$B$557</f>
        <v>Bränsle-/materialmängder och utsläppskällor</v>
      </c>
      <c r="E43" s="705"/>
      <c r="F43" s="705"/>
      <c r="G43" s="705"/>
      <c r="H43" s="705"/>
      <c r="I43" s="705"/>
      <c r="J43" s="705"/>
      <c r="K43" s="705"/>
      <c r="L43" s="705"/>
      <c r="M43" s="705"/>
      <c r="N43" s="705"/>
      <c r="O43" s="73"/>
      <c r="P43" s="77"/>
      <c r="Q43" s="77"/>
      <c r="R43" s="77"/>
      <c r="S43" s="77"/>
    </row>
    <row r="44" spans="1:19" x14ac:dyDescent="0.2">
      <c r="A44" s="77"/>
      <c r="B44" s="85"/>
      <c r="C44" s="86"/>
      <c r="D44" s="169"/>
      <c r="E44" s="52"/>
      <c r="F44" s="109"/>
      <c r="G44" s="52"/>
      <c r="H44" s="52"/>
      <c r="I44" s="52"/>
      <c r="J44" s="52"/>
      <c r="K44" s="52"/>
      <c r="L44" s="52"/>
      <c r="M44" s="52"/>
      <c r="N44" s="52"/>
      <c r="O44" s="97"/>
      <c r="P44" s="77"/>
      <c r="Q44" s="77"/>
      <c r="R44" s="77"/>
      <c r="S44" s="77"/>
    </row>
    <row r="45" spans="1:19" ht="15" customHeight="1" x14ac:dyDescent="0.2">
      <c r="A45" s="77"/>
      <c r="B45" s="85"/>
      <c r="C45" s="86"/>
      <c r="D45" s="87">
        <v>1</v>
      </c>
      <c r="E45" s="763" t="str">
        <f>Translations!$B$558</f>
        <v>Bränsle-/materialmängder:</v>
      </c>
      <c r="F45" s="763"/>
      <c r="G45" s="763"/>
      <c r="H45" s="763"/>
      <c r="I45" s="763"/>
      <c r="J45" s="763"/>
      <c r="K45" s="763"/>
      <c r="L45" s="764" t="str">
        <f>IF(CNTR_InstHasImproveSourceStream=TRUE,EUconst_Relevant,IF(COUNTA(CNTR_ListRelevantSections)&gt;0,EUconst_NotRelevant,EUconst_Relevant))</f>
        <v>relevant</v>
      </c>
      <c r="M45" s="765"/>
      <c r="N45" s="766"/>
      <c r="O45" s="97"/>
      <c r="P45" s="77"/>
      <c r="Q45" s="77"/>
      <c r="R45" s="77"/>
      <c r="S45" s="77"/>
    </row>
    <row r="46" spans="1:19" ht="12.75" customHeight="1" x14ac:dyDescent="0.2">
      <c r="A46" s="77"/>
      <c r="B46" s="85"/>
      <c r="C46" s="86"/>
      <c r="D46" s="87"/>
      <c r="E46" s="88"/>
      <c r="F46" s="88"/>
      <c r="G46" s="88"/>
      <c r="H46" s="88"/>
      <c r="I46" s="88"/>
      <c r="J46" s="88"/>
      <c r="K46" s="767" t="str">
        <f>IF(L45=EUconst_NotRelevant,HYPERLINK(R46,EUconst_MsgGoOn),HYPERLINK("",EUconst_MsgEnterThisSection))</f>
        <v>Skriv in uppgifter i detta avsnitt</v>
      </c>
      <c r="L46" s="768"/>
      <c r="M46" s="768"/>
      <c r="N46" s="769"/>
      <c r="O46" s="97"/>
      <c r="P46" s="77"/>
      <c r="Q46" s="57" t="s">
        <v>15</v>
      </c>
      <c r="R46" s="170" t="str">
        <f>"#" &amp; ADDRESS(ROW(C85),COLUMN(C85))</f>
        <v>#$C$85</v>
      </c>
      <c r="S46" s="77"/>
    </row>
    <row r="47" spans="1:19" ht="12.75" customHeight="1" x14ac:dyDescent="0.2">
      <c r="A47" s="77"/>
      <c r="B47" s="85"/>
      <c r="C47" s="86"/>
      <c r="D47" s="5"/>
      <c r="E47" s="757" t="str">
        <f>Translations!$B$559</f>
        <v>Ange samtliga bränsle-/materialmängder för vilka</v>
      </c>
      <c r="F47" s="757"/>
      <c r="G47" s="757"/>
      <c r="H47" s="757"/>
      <c r="I47" s="757"/>
      <c r="J47" s="757"/>
      <c r="K47" s="757"/>
      <c r="L47" s="757"/>
      <c r="M47" s="757"/>
      <c r="N47" s="757"/>
      <c r="O47" s="97"/>
      <c r="P47" s="77"/>
      <c r="Q47" s="77"/>
      <c r="R47" s="77"/>
      <c r="S47" s="77"/>
    </row>
    <row r="48" spans="1:19" ht="12.75" customHeight="1" x14ac:dyDescent="0.2">
      <c r="A48" s="77"/>
      <c r="B48" s="85"/>
      <c r="C48" s="86"/>
      <c r="D48" s="5"/>
      <c r="E48" s="163" t="s">
        <v>4</v>
      </c>
      <c r="F48" s="757" t="str">
        <f>Translations!$B$654</f>
        <v>inte minst de nivåer som krävs enligt första stycket i artikel 26.1 i MRR tillämpas för verksamhetsuppgifter eller för någon beräkningsfaktor,</v>
      </c>
      <c r="G48" s="757"/>
      <c r="H48" s="757"/>
      <c r="I48" s="757"/>
      <c r="J48" s="757"/>
      <c r="K48" s="757"/>
      <c r="L48" s="757"/>
      <c r="M48" s="757"/>
      <c r="N48" s="757"/>
      <c r="O48" s="97"/>
      <c r="P48" s="77"/>
      <c r="Q48" s="77"/>
      <c r="R48" s="77"/>
      <c r="S48" s="77"/>
    </row>
    <row r="49" spans="1:19" ht="12.75" customHeight="1" x14ac:dyDescent="0.2">
      <c r="A49" s="77"/>
      <c r="B49" s="85"/>
      <c r="C49" s="86"/>
      <c r="D49" s="5"/>
      <c r="E49" s="163" t="s">
        <v>4</v>
      </c>
      <c r="F49" s="757" t="str">
        <f>Translations!$B$655</f>
        <v>förbättringar avseende uppgifternas kvalitet utan någon direkt inverkan på nivåerna, till exempel ökad analysfrekvens, ska rapporteras här [frivilligt].</v>
      </c>
      <c r="G49" s="757"/>
      <c r="H49" s="757"/>
      <c r="I49" s="757"/>
      <c r="J49" s="757"/>
      <c r="K49" s="757"/>
      <c r="L49" s="757"/>
      <c r="M49" s="757"/>
      <c r="N49" s="757"/>
      <c r="O49" s="97"/>
      <c r="P49" s="77"/>
      <c r="Q49" s="77"/>
      <c r="R49" s="77"/>
      <c r="S49" s="77"/>
    </row>
    <row r="50" spans="1:19" ht="12.75" customHeight="1" x14ac:dyDescent="0.2">
      <c r="A50" s="77"/>
      <c r="B50" s="85"/>
      <c r="C50" s="86"/>
      <c r="D50" s="5"/>
      <c r="E50" s="773" t="str">
        <f>Translations!$B$560</f>
        <v>Du behöver inte föra in information om bränsle-/materialmängder som redan uppfyller de nivåer som krävs enligt MRR.</v>
      </c>
      <c r="F50" s="773"/>
      <c r="G50" s="773"/>
      <c r="H50" s="773"/>
      <c r="I50" s="773"/>
      <c r="J50" s="773"/>
      <c r="K50" s="773"/>
      <c r="L50" s="773"/>
      <c r="M50" s="773"/>
      <c r="N50" s="773"/>
      <c r="O50" s="97"/>
      <c r="P50" s="77"/>
      <c r="Q50" s="77"/>
      <c r="R50" s="77"/>
      <c r="S50" s="77"/>
    </row>
    <row r="51" spans="1:19" ht="12.75" customHeight="1" x14ac:dyDescent="0.2">
      <c r="A51" s="77"/>
      <c r="B51" s="85"/>
      <c r="C51" s="86"/>
      <c r="D51" s="5"/>
      <c r="E51" s="734" t="str">
        <f>Translations!$B$561</f>
        <v>Välj ID-nummer och skriv in namn enligt senast godkända övervakningsplan.</v>
      </c>
      <c r="F51" s="734"/>
      <c r="G51" s="734"/>
      <c r="H51" s="734"/>
      <c r="I51" s="734"/>
      <c r="J51" s="734"/>
      <c r="K51" s="734"/>
      <c r="L51" s="734"/>
      <c r="M51" s="734"/>
      <c r="N51" s="734"/>
      <c r="O51" s="97"/>
      <c r="P51" s="77"/>
      <c r="Q51" s="77"/>
      <c r="R51" s="77"/>
      <c r="S51" s="77"/>
    </row>
    <row r="52" spans="1:19" ht="5.0999999999999996" customHeight="1" x14ac:dyDescent="0.2">
      <c r="A52" s="77"/>
      <c r="B52" s="85"/>
      <c r="C52" s="86"/>
      <c r="D52" s="5"/>
      <c r="E52" s="52"/>
      <c r="F52" s="109"/>
      <c r="G52" s="52"/>
      <c r="H52" s="52"/>
      <c r="I52" s="52"/>
      <c r="J52" s="52"/>
      <c r="K52" s="52"/>
      <c r="L52" s="52"/>
      <c r="M52" s="52"/>
      <c r="N52" s="52"/>
      <c r="O52" s="97"/>
      <c r="P52" s="77"/>
      <c r="Q52" s="77"/>
      <c r="R52" s="77"/>
      <c r="S52" s="77"/>
    </row>
    <row r="53" spans="1:19" ht="12.75" customHeight="1" x14ac:dyDescent="0.2">
      <c r="A53" s="77"/>
      <c r="B53" s="85"/>
      <c r="C53" s="86"/>
      <c r="D53" s="171" t="str">
        <f>Translations!$B$562</f>
        <v>ID</v>
      </c>
      <c r="E53" s="758" t="str">
        <f>Translations!$B$96</f>
        <v>Typ av bränsle-/materialmängd</v>
      </c>
      <c r="F53" s="759"/>
      <c r="G53" s="759"/>
      <c r="H53" s="760"/>
      <c r="I53" s="758" t="str">
        <f>Translations!$B$563</f>
        <v>Namn på bränsle-/materialmängd</v>
      </c>
      <c r="J53" s="759"/>
      <c r="K53" s="759"/>
      <c r="L53" s="760"/>
      <c r="M53" s="172" t="str">
        <f>Translations!$B$414</f>
        <v>Kategori</v>
      </c>
      <c r="N53" s="172" t="str">
        <f>Translations!$B$564</f>
        <v>Fel?</v>
      </c>
      <c r="O53" s="97"/>
      <c r="P53" s="77"/>
      <c r="Q53" s="77"/>
      <c r="R53" s="77"/>
      <c r="S53" s="77"/>
    </row>
    <row r="54" spans="1:19" x14ac:dyDescent="0.2">
      <c r="A54" s="77"/>
      <c r="B54" s="85"/>
      <c r="C54" s="86"/>
      <c r="D54" s="173" t="s">
        <v>30</v>
      </c>
      <c r="E54" s="770" t="s">
        <v>1007</v>
      </c>
      <c r="F54" s="771"/>
      <c r="G54" s="771"/>
      <c r="H54" s="772"/>
      <c r="I54" s="770" t="s">
        <v>1008</v>
      </c>
      <c r="J54" s="771"/>
      <c r="K54" s="771"/>
      <c r="L54" s="772"/>
      <c r="M54" s="173" t="s">
        <v>500</v>
      </c>
      <c r="N54" s="174" t="str">
        <f t="shared" ref="N54:N63" si="0">IF(AND(COUNTA(D54:M54)&lt;4,COUNTA(D54:M54)&gt;0),EUconst_ERR_Incomplete,"")</f>
        <v/>
      </c>
      <c r="O54" s="97"/>
      <c r="P54" s="77"/>
      <c r="Q54" s="101" t="str">
        <f t="shared" ref="Q54:Q83" si="1">IF(AND(COUNTA(I54,D54)=2,N54=""),D54 &amp; ". " &amp;I54,EUconst_NA)</f>
        <v>F1. EO1</v>
      </c>
      <c r="R54" s="77"/>
      <c r="S54" s="101" t="b">
        <f>L45=EUconst_NotRelevant</f>
        <v>0</v>
      </c>
    </row>
    <row r="55" spans="1:19" x14ac:dyDescent="0.2">
      <c r="A55" s="77"/>
      <c r="B55" s="85"/>
      <c r="C55" s="86"/>
      <c r="D55" s="173"/>
      <c r="E55" s="770"/>
      <c r="F55" s="771"/>
      <c r="G55" s="771"/>
      <c r="H55" s="772"/>
      <c r="I55" s="770"/>
      <c r="J55" s="771"/>
      <c r="K55" s="771"/>
      <c r="L55" s="772"/>
      <c r="M55" s="173"/>
      <c r="N55" s="175" t="str">
        <f t="shared" si="0"/>
        <v/>
      </c>
      <c r="O55" s="97"/>
      <c r="P55" s="77"/>
      <c r="Q55" s="101" t="str">
        <f t="shared" si="1"/>
        <v>ej tillämpligt</v>
      </c>
      <c r="R55" s="77"/>
      <c r="S55" s="101" t="b">
        <f t="shared" ref="S55:S83" si="2">S54</f>
        <v>0</v>
      </c>
    </row>
    <row r="56" spans="1:19" x14ac:dyDescent="0.2">
      <c r="A56" s="77"/>
      <c r="B56" s="85"/>
      <c r="C56" s="86"/>
      <c r="D56" s="173"/>
      <c r="E56" s="770"/>
      <c r="F56" s="771"/>
      <c r="G56" s="771"/>
      <c r="H56" s="772"/>
      <c r="I56" s="770"/>
      <c r="J56" s="771"/>
      <c r="K56" s="771"/>
      <c r="L56" s="772"/>
      <c r="M56" s="173"/>
      <c r="N56" s="175" t="str">
        <f t="shared" si="0"/>
        <v/>
      </c>
      <c r="O56" s="97"/>
      <c r="P56" s="77"/>
      <c r="Q56" s="101" t="str">
        <f t="shared" si="1"/>
        <v>ej tillämpligt</v>
      </c>
      <c r="R56" s="77"/>
      <c r="S56" s="101" t="b">
        <f t="shared" si="2"/>
        <v>0</v>
      </c>
    </row>
    <row r="57" spans="1:19" x14ac:dyDescent="0.2">
      <c r="A57" s="77"/>
      <c r="B57" s="85"/>
      <c r="C57" s="86"/>
      <c r="D57" s="173"/>
      <c r="E57" s="770"/>
      <c r="F57" s="771"/>
      <c r="G57" s="771"/>
      <c r="H57" s="772"/>
      <c r="I57" s="770"/>
      <c r="J57" s="771"/>
      <c r="K57" s="771"/>
      <c r="L57" s="772"/>
      <c r="M57" s="173"/>
      <c r="N57" s="175" t="str">
        <f t="shared" si="0"/>
        <v/>
      </c>
      <c r="O57" s="97"/>
      <c r="P57" s="77"/>
      <c r="Q57" s="101" t="str">
        <f t="shared" si="1"/>
        <v>ej tillämpligt</v>
      </c>
      <c r="R57" s="77"/>
      <c r="S57" s="101" t="b">
        <f t="shared" si="2"/>
        <v>0</v>
      </c>
    </row>
    <row r="58" spans="1:19" x14ac:dyDescent="0.2">
      <c r="A58" s="77"/>
      <c r="B58" s="85"/>
      <c r="C58" s="86"/>
      <c r="D58" s="173"/>
      <c r="E58" s="770"/>
      <c r="F58" s="771"/>
      <c r="G58" s="771"/>
      <c r="H58" s="772"/>
      <c r="I58" s="770"/>
      <c r="J58" s="771"/>
      <c r="K58" s="771"/>
      <c r="L58" s="772"/>
      <c r="M58" s="173"/>
      <c r="N58" s="175" t="str">
        <f t="shared" si="0"/>
        <v/>
      </c>
      <c r="O58" s="97"/>
      <c r="P58" s="77"/>
      <c r="Q58" s="101" t="str">
        <f t="shared" si="1"/>
        <v>ej tillämpligt</v>
      </c>
      <c r="R58" s="77"/>
      <c r="S58" s="101" t="b">
        <f t="shared" si="2"/>
        <v>0</v>
      </c>
    </row>
    <row r="59" spans="1:19" x14ac:dyDescent="0.2">
      <c r="A59" s="77"/>
      <c r="B59" s="85"/>
      <c r="C59" s="86"/>
      <c r="D59" s="173"/>
      <c r="E59" s="770"/>
      <c r="F59" s="771"/>
      <c r="G59" s="771"/>
      <c r="H59" s="772"/>
      <c r="I59" s="770"/>
      <c r="J59" s="771"/>
      <c r="K59" s="771"/>
      <c r="L59" s="772"/>
      <c r="M59" s="173"/>
      <c r="N59" s="175" t="str">
        <f t="shared" si="0"/>
        <v/>
      </c>
      <c r="O59" s="97"/>
      <c r="P59" s="77"/>
      <c r="Q59" s="101" t="str">
        <f t="shared" si="1"/>
        <v>ej tillämpligt</v>
      </c>
      <c r="R59" s="77"/>
      <c r="S59" s="101" t="b">
        <f t="shared" si="2"/>
        <v>0</v>
      </c>
    </row>
    <row r="60" spans="1:19" x14ac:dyDescent="0.2">
      <c r="A60" s="77"/>
      <c r="B60" s="85"/>
      <c r="C60" s="86"/>
      <c r="D60" s="173"/>
      <c r="E60" s="770"/>
      <c r="F60" s="771"/>
      <c r="G60" s="771"/>
      <c r="H60" s="772"/>
      <c r="I60" s="770"/>
      <c r="J60" s="771"/>
      <c r="K60" s="771"/>
      <c r="L60" s="772"/>
      <c r="M60" s="173"/>
      <c r="N60" s="175" t="str">
        <f t="shared" si="0"/>
        <v/>
      </c>
      <c r="O60" s="97"/>
      <c r="P60" s="77"/>
      <c r="Q60" s="101" t="str">
        <f t="shared" si="1"/>
        <v>ej tillämpligt</v>
      </c>
      <c r="R60" s="77"/>
      <c r="S60" s="101" t="b">
        <f t="shared" si="2"/>
        <v>0</v>
      </c>
    </row>
    <row r="61" spans="1:19" x14ac:dyDescent="0.2">
      <c r="A61" s="77"/>
      <c r="B61" s="85"/>
      <c r="C61" s="86"/>
      <c r="D61" s="173"/>
      <c r="E61" s="770"/>
      <c r="F61" s="771"/>
      <c r="G61" s="771"/>
      <c r="H61" s="772"/>
      <c r="I61" s="770"/>
      <c r="J61" s="771"/>
      <c r="K61" s="771"/>
      <c r="L61" s="772"/>
      <c r="M61" s="173"/>
      <c r="N61" s="175" t="str">
        <f t="shared" si="0"/>
        <v/>
      </c>
      <c r="O61" s="97"/>
      <c r="P61" s="77"/>
      <c r="Q61" s="101" t="str">
        <f t="shared" si="1"/>
        <v>ej tillämpligt</v>
      </c>
      <c r="R61" s="77"/>
      <c r="S61" s="101" t="b">
        <f t="shared" si="2"/>
        <v>0</v>
      </c>
    </row>
    <row r="62" spans="1:19" x14ac:dyDescent="0.2">
      <c r="A62" s="77"/>
      <c r="B62" s="85"/>
      <c r="C62" s="86"/>
      <c r="D62" s="173"/>
      <c r="E62" s="770"/>
      <c r="F62" s="771"/>
      <c r="G62" s="771"/>
      <c r="H62" s="772"/>
      <c r="I62" s="770"/>
      <c r="J62" s="771"/>
      <c r="K62" s="771"/>
      <c r="L62" s="772"/>
      <c r="M62" s="173"/>
      <c r="N62" s="175" t="str">
        <f t="shared" si="0"/>
        <v/>
      </c>
      <c r="O62" s="97"/>
      <c r="P62" s="77"/>
      <c r="Q62" s="101" t="str">
        <f t="shared" si="1"/>
        <v>ej tillämpligt</v>
      </c>
      <c r="R62" s="77"/>
      <c r="S62" s="101" t="b">
        <f t="shared" si="2"/>
        <v>0</v>
      </c>
    </row>
    <row r="63" spans="1:19" x14ac:dyDescent="0.2">
      <c r="A63" s="77"/>
      <c r="B63" s="85"/>
      <c r="C63" s="86"/>
      <c r="D63" s="173"/>
      <c r="E63" s="770"/>
      <c r="F63" s="771"/>
      <c r="G63" s="771"/>
      <c r="H63" s="772"/>
      <c r="I63" s="770"/>
      <c r="J63" s="771"/>
      <c r="K63" s="771"/>
      <c r="L63" s="772"/>
      <c r="M63" s="173"/>
      <c r="N63" s="175" t="str">
        <f t="shared" si="0"/>
        <v/>
      </c>
      <c r="O63" s="97"/>
      <c r="P63" s="77"/>
      <c r="Q63" s="101" t="str">
        <f t="shared" si="1"/>
        <v>ej tillämpligt</v>
      </c>
      <c r="R63" s="77"/>
      <c r="S63" s="101" t="b">
        <f t="shared" si="2"/>
        <v>0</v>
      </c>
    </row>
    <row r="64" spans="1:19" x14ac:dyDescent="0.2">
      <c r="A64" s="77"/>
      <c r="B64" s="85"/>
      <c r="C64" s="86"/>
      <c r="D64" s="173"/>
      <c r="E64" s="176"/>
      <c r="F64" s="177"/>
      <c r="G64" s="177"/>
      <c r="H64" s="178"/>
      <c r="I64" s="176"/>
      <c r="J64" s="177"/>
      <c r="K64" s="177"/>
      <c r="L64" s="178"/>
      <c r="M64" s="173"/>
      <c r="N64" s="175"/>
      <c r="O64" s="97"/>
      <c r="P64" s="77"/>
      <c r="Q64" s="101" t="str">
        <f t="shared" si="1"/>
        <v>ej tillämpligt</v>
      </c>
      <c r="R64" s="77"/>
      <c r="S64" s="101" t="b">
        <f t="shared" si="2"/>
        <v>0</v>
      </c>
    </row>
    <row r="65" spans="1:19" x14ac:dyDescent="0.2">
      <c r="A65" s="77"/>
      <c r="B65" s="85"/>
      <c r="C65" s="86"/>
      <c r="D65" s="173"/>
      <c r="E65" s="176"/>
      <c r="F65" s="177"/>
      <c r="G65" s="177"/>
      <c r="H65" s="178"/>
      <c r="I65" s="176"/>
      <c r="J65" s="177"/>
      <c r="K65" s="177"/>
      <c r="L65" s="178"/>
      <c r="M65" s="173"/>
      <c r="N65" s="175"/>
      <c r="O65" s="97"/>
      <c r="P65" s="77"/>
      <c r="Q65" s="101" t="str">
        <f t="shared" si="1"/>
        <v>ej tillämpligt</v>
      </c>
      <c r="R65" s="77"/>
      <c r="S65" s="101" t="b">
        <f t="shared" si="2"/>
        <v>0</v>
      </c>
    </row>
    <row r="66" spans="1:19" x14ac:dyDescent="0.2">
      <c r="A66" s="77"/>
      <c r="B66" s="85"/>
      <c r="C66" s="86"/>
      <c r="D66" s="173"/>
      <c r="E66" s="176"/>
      <c r="F66" s="177"/>
      <c r="G66" s="177"/>
      <c r="H66" s="178"/>
      <c r="I66" s="176"/>
      <c r="J66" s="177"/>
      <c r="K66" s="177"/>
      <c r="L66" s="178"/>
      <c r="M66" s="173"/>
      <c r="N66" s="175"/>
      <c r="O66" s="97"/>
      <c r="P66" s="77"/>
      <c r="Q66" s="101" t="str">
        <f t="shared" si="1"/>
        <v>ej tillämpligt</v>
      </c>
      <c r="R66" s="77"/>
      <c r="S66" s="101" t="b">
        <f t="shared" si="2"/>
        <v>0</v>
      </c>
    </row>
    <row r="67" spans="1:19" x14ac:dyDescent="0.2">
      <c r="A67" s="77"/>
      <c r="B67" s="85"/>
      <c r="C67" s="86"/>
      <c r="D67" s="173"/>
      <c r="E67" s="176"/>
      <c r="F67" s="177"/>
      <c r="G67" s="177"/>
      <c r="H67" s="178"/>
      <c r="I67" s="176"/>
      <c r="J67" s="177"/>
      <c r="K67" s="177"/>
      <c r="L67" s="178"/>
      <c r="M67" s="173"/>
      <c r="N67" s="175"/>
      <c r="O67" s="97"/>
      <c r="P67" s="77"/>
      <c r="Q67" s="101" t="str">
        <f t="shared" si="1"/>
        <v>ej tillämpligt</v>
      </c>
      <c r="R67" s="77"/>
      <c r="S67" s="101" t="b">
        <f t="shared" si="2"/>
        <v>0</v>
      </c>
    </row>
    <row r="68" spans="1:19" x14ac:dyDescent="0.2">
      <c r="A68" s="77"/>
      <c r="B68" s="85"/>
      <c r="C68" s="86"/>
      <c r="D68" s="173"/>
      <c r="E68" s="176"/>
      <c r="F68" s="177"/>
      <c r="G68" s="177"/>
      <c r="H68" s="178"/>
      <c r="I68" s="176"/>
      <c r="J68" s="177"/>
      <c r="K68" s="177"/>
      <c r="L68" s="178"/>
      <c r="M68" s="173"/>
      <c r="N68" s="175"/>
      <c r="O68" s="97"/>
      <c r="P68" s="77"/>
      <c r="Q68" s="101" t="str">
        <f t="shared" si="1"/>
        <v>ej tillämpligt</v>
      </c>
      <c r="R68" s="77"/>
      <c r="S68" s="101" t="b">
        <f t="shared" si="2"/>
        <v>0</v>
      </c>
    </row>
    <row r="69" spans="1:19" x14ac:dyDescent="0.2">
      <c r="A69" s="77"/>
      <c r="B69" s="85"/>
      <c r="C69" s="86"/>
      <c r="D69" s="173"/>
      <c r="E69" s="176"/>
      <c r="F69" s="177"/>
      <c r="G69" s="177"/>
      <c r="H69" s="178"/>
      <c r="I69" s="176"/>
      <c r="J69" s="177"/>
      <c r="K69" s="177"/>
      <c r="L69" s="178"/>
      <c r="M69" s="173"/>
      <c r="N69" s="175"/>
      <c r="O69" s="97"/>
      <c r="P69" s="77"/>
      <c r="Q69" s="101" t="str">
        <f t="shared" si="1"/>
        <v>ej tillämpligt</v>
      </c>
      <c r="R69" s="77"/>
      <c r="S69" s="101" t="b">
        <f t="shared" si="2"/>
        <v>0</v>
      </c>
    </row>
    <row r="70" spans="1:19" x14ac:dyDescent="0.2">
      <c r="A70" s="77"/>
      <c r="B70" s="85"/>
      <c r="C70" s="86"/>
      <c r="D70" s="173"/>
      <c r="E70" s="176"/>
      <c r="F70" s="177"/>
      <c r="G70" s="177"/>
      <c r="H70" s="178"/>
      <c r="I70" s="176"/>
      <c r="J70" s="177"/>
      <c r="K70" s="177"/>
      <c r="L70" s="178"/>
      <c r="M70" s="173"/>
      <c r="N70" s="175"/>
      <c r="O70" s="97"/>
      <c r="P70" s="77"/>
      <c r="Q70" s="101" t="str">
        <f t="shared" si="1"/>
        <v>ej tillämpligt</v>
      </c>
      <c r="R70" s="77"/>
      <c r="S70" s="101" t="b">
        <f t="shared" si="2"/>
        <v>0</v>
      </c>
    </row>
    <row r="71" spans="1:19" x14ac:dyDescent="0.2">
      <c r="A71" s="77"/>
      <c r="B71" s="85"/>
      <c r="C71" s="86"/>
      <c r="D71" s="173"/>
      <c r="E71" s="176"/>
      <c r="F71" s="177"/>
      <c r="G71" s="177"/>
      <c r="H71" s="178"/>
      <c r="I71" s="176"/>
      <c r="J71" s="177"/>
      <c r="K71" s="177"/>
      <c r="L71" s="178"/>
      <c r="M71" s="173"/>
      <c r="N71" s="175"/>
      <c r="O71" s="97"/>
      <c r="P71" s="77"/>
      <c r="Q71" s="101" t="str">
        <f t="shared" si="1"/>
        <v>ej tillämpligt</v>
      </c>
      <c r="R71" s="77"/>
      <c r="S71" s="101" t="b">
        <f t="shared" si="2"/>
        <v>0</v>
      </c>
    </row>
    <row r="72" spans="1:19" x14ac:dyDescent="0.2">
      <c r="A72" s="77"/>
      <c r="B72" s="85"/>
      <c r="C72" s="86"/>
      <c r="D72" s="173"/>
      <c r="E72" s="176"/>
      <c r="F72" s="177"/>
      <c r="G72" s="177"/>
      <c r="H72" s="178"/>
      <c r="I72" s="176"/>
      <c r="J72" s="177"/>
      <c r="K72" s="177"/>
      <c r="L72" s="178"/>
      <c r="M72" s="173"/>
      <c r="N72" s="175"/>
      <c r="O72" s="97"/>
      <c r="P72" s="77"/>
      <c r="Q72" s="101" t="str">
        <f t="shared" si="1"/>
        <v>ej tillämpligt</v>
      </c>
      <c r="R72" s="77"/>
      <c r="S72" s="101" t="b">
        <f t="shared" si="2"/>
        <v>0</v>
      </c>
    </row>
    <row r="73" spans="1:19" x14ac:dyDescent="0.2">
      <c r="A73" s="77"/>
      <c r="B73" s="85"/>
      <c r="C73" s="86"/>
      <c r="D73" s="173"/>
      <c r="E73" s="176"/>
      <c r="F73" s="177"/>
      <c r="G73" s="177"/>
      <c r="H73" s="178"/>
      <c r="I73" s="176"/>
      <c r="J73" s="177"/>
      <c r="K73" s="177"/>
      <c r="L73" s="178"/>
      <c r="M73" s="173"/>
      <c r="N73" s="175"/>
      <c r="O73" s="97"/>
      <c r="P73" s="77"/>
      <c r="Q73" s="101" t="str">
        <f t="shared" si="1"/>
        <v>ej tillämpligt</v>
      </c>
      <c r="R73" s="77"/>
      <c r="S73" s="101" t="b">
        <f t="shared" si="2"/>
        <v>0</v>
      </c>
    </row>
    <row r="74" spans="1:19" x14ac:dyDescent="0.2">
      <c r="A74" s="77"/>
      <c r="B74" s="85"/>
      <c r="C74" s="86"/>
      <c r="D74" s="173"/>
      <c r="E74" s="770"/>
      <c r="F74" s="771"/>
      <c r="G74" s="771"/>
      <c r="H74" s="772"/>
      <c r="I74" s="770"/>
      <c r="J74" s="771"/>
      <c r="K74" s="771"/>
      <c r="L74" s="772"/>
      <c r="M74" s="173"/>
      <c r="N74" s="175" t="str">
        <f t="shared" ref="N74:N83" si="3">IF(AND(COUNTA(D74:M74)&lt;4,COUNTA(D74:M74)&gt;0),EUconst_ERR_Incomplete,"")</f>
        <v/>
      </c>
      <c r="O74" s="97"/>
      <c r="P74" s="77"/>
      <c r="Q74" s="101" t="str">
        <f t="shared" si="1"/>
        <v>ej tillämpligt</v>
      </c>
      <c r="R74" s="77"/>
      <c r="S74" s="101" t="b">
        <f t="shared" si="2"/>
        <v>0</v>
      </c>
    </row>
    <row r="75" spans="1:19" x14ac:dyDescent="0.2">
      <c r="A75" s="77"/>
      <c r="B75" s="85"/>
      <c r="C75" s="86"/>
      <c r="D75" s="173"/>
      <c r="E75" s="770"/>
      <c r="F75" s="771"/>
      <c r="G75" s="771"/>
      <c r="H75" s="772"/>
      <c r="I75" s="770"/>
      <c r="J75" s="771"/>
      <c r="K75" s="771"/>
      <c r="L75" s="772"/>
      <c r="M75" s="173"/>
      <c r="N75" s="175" t="str">
        <f t="shared" si="3"/>
        <v/>
      </c>
      <c r="O75" s="97"/>
      <c r="P75" s="77"/>
      <c r="Q75" s="101" t="str">
        <f t="shared" si="1"/>
        <v>ej tillämpligt</v>
      </c>
      <c r="R75" s="77"/>
      <c r="S75" s="101" t="b">
        <f t="shared" si="2"/>
        <v>0</v>
      </c>
    </row>
    <row r="76" spans="1:19" x14ac:dyDescent="0.2">
      <c r="A76" s="77"/>
      <c r="B76" s="85"/>
      <c r="C76" s="86"/>
      <c r="D76" s="173"/>
      <c r="E76" s="770"/>
      <c r="F76" s="771"/>
      <c r="G76" s="771"/>
      <c r="H76" s="772"/>
      <c r="I76" s="770"/>
      <c r="J76" s="771"/>
      <c r="K76" s="771"/>
      <c r="L76" s="772"/>
      <c r="M76" s="173"/>
      <c r="N76" s="175" t="str">
        <f t="shared" si="3"/>
        <v/>
      </c>
      <c r="O76" s="97"/>
      <c r="P76" s="77"/>
      <c r="Q76" s="101" t="str">
        <f t="shared" si="1"/>
        <v>ej tillämpligt</v>
      </c>
      <c r="R76" s="77"/>
      <c r="S76" s="101" t="b">
        <f t="shared" si="2"/>
        <v>0</v>
      </c>
    </row>
    <row r="77" spans="1:19" x14ac:dyDescent="0.2">
      <c r="A77" s="77"/>
      <c r="B77" s="85"/>
      <c r="C77" s="86"/>
      <c r="D77" s="173"/>
      <c r="E77" s="770"/>
      <c r="F77" s="771"/>
      <c r="G77" s="771"/>
      <c r="H77" s="772"/>
      <c r="I77" s="770"/>
      <c r="J77" s="771"/>
      <c r="K77" s="771"/>
      <c r="L77" s="772"/>
      <c r="M77" s="173"/>
      <c r="N77" s="175" t="str">
        <f t="shared" si="3"/>
        <v/>
      </c>
      <c r="O77" s="97"/>
      <c r="P77" s="77"/>
      <c r="Q77" s="101" t="str">
        <f t="shared" si="1"/>
        <v>ej tillämpligt</v>
      </c>
      <c r="R77" s="77"/>
      <c r="S77" s="101" t="b">
        <f t="shared" si="2"/>
        <v>0</v>
      </c>
    </row>
    <row r="78" spans="1:19" x14ac:dyDescent="0.2">
      <c r="A78" s="77"/>
      <c r="B78" s="85"/>
      <c r="C78" s="86"/>
      <c r="D78" s="173"/>
      <c r="E78" s="770"/>
      <c r="F78" s="771"/>
      <c r="G78" s="771"/>
      <c r="H78" s="772"/>
      <c r="I78" s="770"/>
      <c r="J78" s="771"/>
      <c r="K78" s="771"/>
      <c r="L78" s="772"/>
      <c r="M78" s="173"/>
      <c r="N78" s="175" t="str">
        <f t="shared" si="3"/>
        <v/>
      </c>
      <c r="O78" s="97"/>
      <c r="P78" s="77"/>
      <c r="Q78" s="101" t="str">
        <f t="shared" si="1"/>
        <v>ej tillämpligt</v>
      </c>
      <c r="R78" s="77"/>
      <c r="S78" s="101" t="b">
        <f t="shared" si="2"/>
        <v>0</v>
      </c>
    </row>
    <row r="79" spans="1:19" x14ac:dyDescent="0.2">
      <c r="A79" s="77"/>
      <c r="B79" s="85"/>
      <c r="C79" s="86"/>
      <c r="D79" s="173"/>
      <c r="E79" s="770"/>
      <c r="F79" s="771"/>
      <c r="G79" s="771"/>
      <c r="H79" s="772"/>
      <c r="I79" s="770"/>
      <c r="J79" s="771"/>
      <c r="K79" s="771"/>
      <c r="L79" s="772"/>
      <c r="M79" s="173"/>
      <c r="N79" s="175" t="str">
        <f t="shared" si="3"/>
        <v/>
      </c>
      <c r="O79" s="97"/>
      <c r="P79" s="77"/>
      <c r="Q79" s="101" t="str">
        <f t="shared" si="1"/>
        <v>ej tillämpligt</v>
      </c>
      <c r="R79" s="77"/>
      <c r="S79" s="101" t="b">
        <f t="shared" si="2"/>
        <v>0</v>
      </c>
    </row>
    <row r="80" spans="1:19" x14ac:dyDescent="0.2">
      <c r="A80" s="77"/>
      <c r="B80" s="85"/>
      <c r="C80" s="86"/>
      <c r="D80" s="173"/>
      <c r="E80" s="770"/>
      <c r="F80" s="771"/>
      <c r="G80" s="771"/>
      <c r="H80" s="772"/>
      <c r="I80" s="770"/>
      <c r="J80" s="771"/>
      <c r="K80" s="771"/>
      <c r="L80" s="772"/>
      <c r="M80" s="173"/>
      <c r="N80" s="175" t="str">
        <f t="shared" si="3"/>
        <v/>
      </c>
      <c r="O80" s="97"/>
      <c r="P80" s="77"/>
      <c r="Q80" s="101" t="str">
        <f t="shared" si="1"/>
        <v>ej tillämpligt</v>
      </c>
      <c r="R80" s="77"/>
      <c r="S80" s="101" t="b">
        <f t="shared" si="2"/>
        <v>0</v>
      </c>
    </row>
    <row r="81" spans="1:23" x14ac:dyDescent="0.2">
      <c r="A81" s="77"/>
      <c r="B81" s="85"/>
      <c r="C81" s="86"/>
      <c r="D81" s="173"/>
      <c r="E81" s="770"/>
      <c r="F81" s="771"/>
      <c r="G81" s="771"/>
      <c r="H81" s="772"/>
      <c r="I81" s="770"/>
      <c r="J81" s="771"/>
      <c r="K81" s="771"/>
      <c r="L81" s="772"/>
      <c r="M81" s="173"/>
      <c r="N81" s="175" t="str">
        <f t="shared" si="3"/>
        <v/>
      </c>
      <c r="O81" s="97"/>
      <c r="P81" s="77"/>
      <c r="Q81" s="101" t="str">
        <f t="shared" si="1"/>
        <v>ej tillämpligt</v>
      </c>
      <c r="R81" s="77"/>
      <c r="S81" s="101" t="b">
        <f t="shared" si="2"/>
        <v>0</v>
      </c>
    </row>
    <row r="82" spans="1:23" x14ac:dyDescent="0.2">
      <c r="A82" s="77"/>
      <c r="B82" s="85"/>
      <c r="C82" s="86"/>
      <c r="D82" s="173"/>
      <c r="E82" s="770"/>
      <c r="F82" s="771"/>
      <c r="G82" s="771"/>
      <c r="H82" s="772"/>
      <c r="I82" s="770"/>
      <c r="J82" s="771"/>
      <c r="K82" s="771"/>
      <c r="L82" s="772"/>
      <c r="M82" s="173"/>
      <c r="N82" s="175" t="str">
        <f t="shared" si="3"/>
        <v/>
      </c>
      <c r="O82" s="97"/>
      <c r="P82" s="77"/>
      <c r="Q82" s="101" t="str">
        <f t="shared" si="1"/>
        <v>ej tillämpligt</v>
      </c>
      <c r="R82" s="77"/>
      <c r="S82" s="101" t="b">
        <f t="shared" si="2"/>
        <v>0</v>
      </c>
    </row>
    <row r="83" spans="1:23" x14ac:dyDescent="0.2">
      <c r="A83" s="77"/>
      <c r="B83" s="85"/>
      <c r="C83" s="86"/>
      <c r="D83" s="173"/>
      <c r="E83" s="770"/>
      <c r="F83" s="771"/>
      <c r="G83" s="771"/>
      <c r="H83" s="772"/>
      <c r="I83" s="770"/>
      <c r="J83" s="771"/>
      <c r="K83" s="771"/>
      <c r="L83" s="772"/>
      <c r="M83" s="173"/>
      <c r="N83" s="175" t="str">
        <f t="shared" si="3"/>
        <v/>
      </c>
      <c r="O83" s="97"/>
      <c r="P83" s="77"/>
      <c r="Q83" s="101" t="str">
        <f t="shared" si="1"/>
        <v>ej tillämpligt</v>
      </c>
      <c r="R83" s="77"/>
      <c r="S83" s="101" t="b">
        <f t="shared" si="2"/>
        <v>0</v>
      </c>
    </row>
    <row r="84" spans="1:23" ht="25.5" customHeight="1" x14ac:dyDescent="0.2">
      <c r="A84" s="77"/>
      <c r="B84" s="85"/>
      <c r="C84" s="86"/>
      <c r="D84" s="15"/>
      <c r="E84" s="179"/>
      <c r="F84" s="180"/>
      <c r="G84" s="179"/>
      <c r="H84" s="179"/>
      <c r="I84" s="179"/>
      <c r="J84" s="179"/>
      <c r="K84" s="179"/>
      <c r="L84" s="179"/>
      <c r="M84" s="179"/>
      <c r="N84" s="179"/>
      <c r="O84" s="97"/>
      <c r="P84" s="77"/>
      <c r="Q84" s="77"/>
      <c r="R84" s="77"/>
      <c r="S84" s="77"/>
    </row>
    <row r="85" spans="1:23" s="1" customFormat="1" ht="15" customHeight="1" x14ac:dyDescent="0.2">
      <c r="A85" s="74"/>
      <c r="B85" s="71"/>
      <c r="C85" s="86"/>
      <c r="D85" s="87">
        <v>2</v>
      </c>
      <c r="E85" s="763" t="str">
        <f>Translations!$B$93</f>
        <v>Mätpunkter, om system för kontinuerlig mätning har installerats:</v>
      </c>
      <c r="F85" s="763"/>
      <c r="G85" s="763"/>
      <c r="H85" s="763"/>
      <c r="I85" s="763"/>
      <c r="J85" s="763"/>
      <c r="K85" s="763"/>
      <c r="L85" s="764" t="str">
        <f>IF(CNTR_InstHasImproveCEMS=TRUE,EUconst_Relevant,IF(COUNTA(CNTR_ListRelevantSections)&gt;0,EUconst_NotRelevant,EUconst_Relevant))</f>
        <v>relevant</v>
      </c>
      <c r="M85" s="765"/>
      <c r="N85" s="766"/>
      <c r="O85" s="181"/>
      <c r="P85" s="182"/>
      <c r="Q85" s="183"/>
      <c r="R85" s="74"/>
      <c r="S85" s="74"/>
      <c r="W85" s="8"/>
    </row>
    <row r="86" spans="1:23" s="1" customFormat="1" ht="12.75" customHeight="1" x14ac:dyDescent="0.2">
      <c r="A86" s="74"/>
      <c r="B86" s="71"/>
      <c r="C86" s="86"/>
      <c r="D86" s="15"/>
      <c r="E86" s="107"/>
      <c r="F86" s="15"/>
      <c r="G86" s="15"/>
      <c r="H86" s="15"/>
      <c r="I86" s="15"/>
      <c r="J86" s="15"/>
      <c r="K86" s="767" t="str">
        <f>IF(L85=EUconst_NotRelevant,HYPERLINK(R86,EUconst_MsgGoOn),HYPERLINK("",EUconst_MsgEnterThisSection))</f>
        <v>Skriv in uppgifter i detta avsnitt</v>
      </c>
      <c r="L86" s="768"/>
      <c r="M86" s="768"/>
      <c r="N86" s="769"/>
      <c r="O86" s="73"/>
      <c r="P86" s="74"/>
      <c r="Q86" s="57" t="s">
        <v>15</v>
      </c>
      <c r="R86" s="170"/>
      <c r="S86" s="74"/>
      <c r="W86" s="8"/>
    </row>
    <row r="87" spans="1:23" ht="25.5" customHeight="1" x14ac:dyDescent="0.2">
      <c r="A87" s="77"/>
      <c r="B87" s="85"/>
      <c r="C87" s="86"/>
      <c r="D87" s="5"/>
      <c r="E87" s="757" t="str">
        <f>Translations!$B$565</f>
        <v>Ange och beskriv alla mätpunkter där växthusgaser mäts med system för kontinuerlig utsläppsmätning, inklusive mätpunkter i rörsystem som används för överföring av CO2 i syfte att genomföra geologisk lagring av CO2, för vilka</v>
      </c>
      <c r="F87" s="757"/>
      <c r="G87" s="757"/>
      <c r="H87" s="757"/>
      <c r="I87" s="757"/>
      <c r="J87" s="757"/>
      <c r="K87" s="757"/>
      <c r="L87" s="757"/>
      <c r="M87" s="757"/>
      <c r="N87" s="757"/>
      <c r="O87" s="157"/>
      <c r="P87" s="77"/>
      <c r="Q87" s="77"/>
      <c r="R87" s="77"/>
      <c r="S87" s="77"/>
    </row>
    <row r="88" spans="1:23" ht="12.75" customHeight="1" x14ac:dyDescent="0.2">
      <c r="A88" s="77"/>
      <c r="B88" s="85"/>
      <c r="C88" s="86"/>
      <c r="D88" s="5"/>
      <c r="E88" s="163" t="s">
        <v>4</v>
      </c>
      <c r="F88" s="757" t="str">
        <f>Translations!$B$656</f>
        <v>inte minst de nivåer som krävs enligt artikel 41.1 i MRR tillämpas för någon mätpunkt,</v>
      </c>
      <c r="G88" s="757"/>
      <c r="H88" s="757"/>
      <c r="I88" s="757"/>
      <c r="J88" s="757"/>
      <c r="K88" s="757"/>
      <c r="L88" s="757"/>
      <c r="M88" s="757"/>
      <c r="N88" s="757"/>
      <c r="O88" s="97"/>
      <c r="P88" s="77"/>
      <c r="Q88" s="77"/>
      <c r="R88" s="77"/>
      <c r="S88" s="77"/>
    </row>
    <row r="89" spans="1:23" ht="12.75" customHeight="1" x14ac:dyDescent="0.2">
      <c r="A89" s="77"/>
      <c r="B89" s="85"/>
      <c r="C89" s="86"/>
      <c r="D89" s="5"/>
      <c r="E89" s="163" t="s">
        <v>4</v>
      </c>
      <c r="F89" s="757" t="str">
        <f>Translations!$B$657</f>
        <v>förbättringar avseende uppgifternas kvalitet utan någon direkt påverkan på nivåerna, till exempel mätningar som minskar dataluckor, ska rapporteras här [frivilligt].</v>
      </c>
      <c r="G89" s="757"/>
      <c r="H89" s="757"/>
      <c r="I89" s="757"/>
      <c r="J89" s="757"/>
      <c r="K89" s="757"/>
      <c r="L89" s="757"/>
      <c r="M89" s="757"/>
      <c r="N89" s="757"/>
      <c r="O89" s="97"/>
      <c r="P89" s="77"/>
      <c r="Q89" s="77"/>
      <c r="R89" s="77"/>
      <c r="S89" s="77"/>
    </row>
    <row r="90" spans="1:23" ht="12.75" customHeight="1" x14ac:dyDescent="0.2">
      <c r="A90" s="77"/>
      <c r="B90" s="85"/>
      <c r="C90" s="86"/>
      <c r="D90" s="5"/>
      <c r="E90" s="757" t="str">
        <f>Translations!$B$566</f>
        <v>Här behöver du inte ange utsläppskällor / mätpunkter som motsvarar de nivåer som krävs enligt MRR.</v>
      </c>
      <c r="F90" s="757"/>
      <c r="G90" s="757"/>
      <c r="H90" s="757"/>
      <c r="I90" s="757"/>
      <c r="J90" s="757"/>
      <c r="K90" s="757"/>
      <c r="L90" s="757"/>
      <c r="M90" s="757"/>
      <c r="N90" s="757"/>
      <c r="O90" s="97"/>
      <c r="P90" s="77"/>
      <c r="Q90" s="77"/>
      <c r="R90" s="77"/>
      <c r="S90" s="77"/>
    </row>
    <row r="91" spans="1:23" ht="12.75" customHeight="1" x14ac:dyDescent="0.2">
      <c r="A91" s="77"/>
      <c r="B91" s="85"/>
      <c r="C91" s="86"/>
      <c r="D91" s="5"/>
      <c r="E91" s="734" t="str">
        <f>Translations!$B$561</f>
        <v>Välj ID-nummer och skriv in namn enligt senast godkända övervakningsplan.</v>
      </c>
      <c r="F91" s="734"/>
      <c r="G91" s="734"/>
      <c r="H91" s="734"/>
      <c r="I91" s="734"/>
      <c r="J91" s="734"/>
      <c r="K91" s="734"/>
      <c r="L91" s="734"/>
      <c r="M91" s="734"/>
      <c r="N91" s="734"/>
      <c r="O91" s="97"/>
      <c r="P91" s="77"/>
      <c r="Q91" s="77"/>
      <c r="R91" s="77"/>
      <c r="S91" s="77"/>
    </row>
    <row r="92" spans="1:23" ht="5.0999999999999996" customHeight="1" x14ac:dyDescent="0.2">
      <c r="A92" s="77"/>
      <c r="B92" s="85"/>
      <c r="C92" s="86"/>
      <c r="D92" s="5"/>
      <c r="E92" s="52"/>
      <c r="F92" s="109"/>
      <c r="G92" s="52"/>
      <c r="H92" s="52"/>
      <c r="I92" s="52"/>
      <c r="J92" s="52"/>
      <c r="K92" s="52"/>
      <c r="L92" s="52"/>
      <c r="M92" s="52"/>
      <c r="N92" s="52"/>
      <c r="O92" s="97"/>
      <c r="P92" s="77"/>
      <c r="Q92" s="77"/>
      <c r="R92" s="77"/>
      <c r="S92" s="77"/>
    </row>
    <row r="93" spans="1:23" x14ac:dyDescent="0.2">
      <c r="A93" s="77"/>
      <c r="B93" s="85"/>
      <c r="C93" s="86"/>
      <c r="D93" s="171" t="str">
        <f>Translations!$B$562</f>
        <v>ID</v>
      </c>
      <c r="E93" s="758" t="str">
        <f>Translations!$B$567</f>
        <v>Beskrivning av mätpunkt</v>
      </c>
      <c r="F93" s="759"/>
      <c r="G93" s="759"/>
      <c r="H93" s="759"/>
      <c r="I93" s="759"/>
      <c r="J93" s="760"/>
      <c r="K93" s="761" t="str">
        <f>Translations!$B$95</f>
        <v>Växthusgas som mäts</v>
      </c>
      <c r="L93" s="762"/>
      <c r="M93" s="172" t="str">
        <f>Translations!$B$414</f>
        <v>Kategori</v>
      </c>
      <c r="N93" s="172" t="str">
        <f>Translations!$B$564</f>
        <v>Fel?</v>
      </c>
      <c r="O93" s="97"/>
      <c r="P93" s="77"/>
      <c r="Q93" s="77"/>
      <c r="R93" s="77"/>
      <c r="S93" s="77"/>
    </row>
    <row r="94" spans="1:23" s="1" customFormat="1" x14ac:dyDescent="0.2">
      <c r="A94" s="155"/>
      <c r="B94" s="71"/>
      <c r="C94" s="86"/>
      <c r="D94" s="184"/>
      <c r="E94" s="752"/>
      <c r="F94" s="753"/>
      <c r="G94" s="753"/>
      <c r="H94" s="753"/>
      <c r="I94" s="753"/>
      <c r="J94" s="754"/>
      <c r="K94" s="755"/>
      <c r="L94" s="756"/>
      <c r="M94" s="184"/>
      <c r="N94" s="185" t="str">
        <f>IF(AND(COUNTA(D94:M94)&lt;4,COUNTA(D94:M94)&gt;0),EUconst_ERR_Incomplete,"")</f>
        <v/>
      </c>
      <c r="O94" s="168"/>
      <c r="P94" s="74"/>
      <c r="Q94" s="159" t="str">
        <f t="shared" ref="Q94:Q103" si="4">IF(AND(COUNTA(E94,D94)=2,N94=""),D94 &amp; ". " &amp;E94,EUconst_NA)</f>
        <v>ej tillämpligt</v>
      </c>
      <c r="R94" s="74"/>
      <c r="S94" s="159" t="b">
        <f>L85=EUconst_NotRelevant</f>
        <v>0</v>
      </c>
    </row>
    <row r="95" spans="1:23" s="1" customFormat="1" x14ac:dyDescent="0.2">
      <c r="A95" s="155"/>
      <c r="B95" s="71"/>
      <c r="C95" s="86"/>
      <c r="D95" s="184"/>
      <c r="E95" s="752"/>
      <c r="F95" s="753"/>
      <c r="G95" s="753"/>
      <c r="H95" s="753"/>
      <c r="I95" s="753"/>
      <c r="J95" s="754"/>
      <c r="K95" s="755"/>
      <c r="L95" s="756"/>
      <c r="M95" s="184"/>
      <c r="N95" s="185" t="str">
        <f>IF(AND(COUNTA(D95:M95)&lt;4,COUNTA(D95:M95)&gt;0),EUconst_ERR_Incomplete,"")</f>
        <v/>
      </c>
      <c r="O95" s="168"/>
      <c r="P95" s="74"/>
      <c r="Q95" s="159" t="str">
        <f t="shared" si="4"/>
        <v>ej tillämpligt</v>
      </c>
      <c r="R95" s="74"/>
      <c r="S95" s="159" t="b">
        <f t="shared" ref="S95:S103" si="5">S94</f>
        <v>0</v>
      </c>
    </row>
    <row r="96" spans="1:23" s="1" customFormat="1" x14ac:dyDescent="0.2">
      <c r="A96" s="155"/>
      <c r="B96" s="71"/>
      <c r="C96" s="86"/>
      <c r="D96" s="184"/>
      <c r="E96" s="752"/>
      <c r="F96" s="753"/>
      <c r="G96" s="753"/>
      <c r="H96" s="753"/>
      <c r="I96" s="753"/>
      <c r="J96" s="754"/>
      <c r="K96" s="755"/>
      <c r="L96" s="756"/>
      <c r="M96" s="184"/>
      <c r="N96" s="185" t="str">
        <f>IF(AND(COUNTA(D96:M96)&lt;4,COUNTA(D96:M96)&gt;0),EUconst_ERR_Incomplete,"")</f>
        <v/>
      </c>
      <c r="O96" s="168"/>
      <c r="P96" s="74"/>
      <c r="Q96" s="159" t="str">
        <f t="shared" si="4"/>
        <v>ej tillämpligt</v>
      </c>
      <c r="R96" s="74"/>
      <c r="S96" s="159" t="b">
        <f t="shared" si="5"/>
        <v>0</v>
      </c>
    </row>
    <row r="97" spans="1:19" s="1" customFormat="1" x14ac:dyDescent="0.2">
      <c r="A97" s="155"/>
      <c r="B97" s="71"/>
      <c r="C97" s="86"/>
      <c r="D97" s="184"/>
      <c r="E97" s="752"/>
      <c r="F97" s="753"/>
      <c r="G97" s="753"/>
      <c r="H97" s="753"/>
      <c r="I97" s="753"/>
      <c r="J97" s="754"/>
      <c r="K97" s="186"/>
      <c r="L97" s="187"/>
      <c r="M97" s="184"/>
      <c r="N97" s="185"/>
      <c r="O97" s="168"/>
      <c r="P97" s="74"/>
      <c r="Q97" s="159" t="str">
        <f t="shared" si="4"/>
        <v>ej tillämpligt</v>
      </c>
      <c r="R97" s="74"/>
      <c r="S97" s="159" t="b">
        <f t="shared" si="5"/>
        <v>0</v>
      </c>
    </row>
    <row r="98" spans="1:19" s="1" customFormat="1" x14ac:dyDescent="0.2">
      <c r="A98" s="155"/>
      <c r="B98" s="71"/>
      <c r="C98" s="86"/>
      <c r="D98" s="184"/>
      <c r="E98" s="752"/>
      <c r="F98" s="753"/>
      <c r="G98" s="753"/>
      <c r="H98" s="753"/>
      <c r="I98" s="753"/>
      <c r="J98" s="754"/>
      <c r="K98" s="186"/>
      <c r="L98" s="187"/>
      <c r="M98" s="184"/>
      <c r="N98" s="185"/>
      <c r="O98" s="168"/>
      <c r="P98" s="74"/>
      <c r="Q98" s="159" t="str">
        <f t="shared" si="4"/>
        <v>ej tillämpligt</v>
      </c>
      <c r="R98" s="74"/>
      <c r="S98" s="159" t="b">
        <f t="shared" si="5"/>
        <v>0</v>
      </c>
    </row>
    <row r="99" spans="1:19" s="1" customFormat="1" x14ac:dyDescent="0.2">
      <c r="A99" s="155"/>
      <c r="B99" s="71"/>
      <c r="C99" s="86"/>
      <c r="D99" s="184"/>
      <c r="E99" s="752"/>
      <c r="F99" s="753"/>
      <c r="G99" s="753"/>
      <c r="H99" s="753"/>
      <c r="I99" s="753"/>
      <c r="J99" s="754"/>
      <c r="K99" s="186"/>
      <c r="L99" s="187"/>
      <c r="M99" s="184"/>
      <c r="N99" s="185"/>
      <c r="O99" s="168"/>
      <c r="P99" s="74"/>
      <c r="Q99" s="159" t="str">
        <f t="shared" si="4"/>
        <v>ej tillämpligt</v>
      </c>
      <c r="R99" s="74"/>
      <c r="S99" s="159" t="b">
        <f t="shared" si="5"/>
        <v>0</v>
      </c>
    </row>
    <row r="100" spans="1:19" s="1" customFormat="1" x14ac:dyDescent="0.2">
      <c r="A100" s="155"/>
      <c r="B100" s="71"/>
      <c r="C100" s="86"/>
      <c r="D100" s="184"/>
      <c r="E100" s="752"/>
      <c r="F100" s="753"/>
      <c r="G100" s="753"/>
      <c r="H100" s="753"/>
      <c r="I100" s="753"/>
      <c r="J100" s="754"/>
      <c r="K100" s="186"/>
      <c r="L100" s="187"/>
      <c r="M100" s="184"/>
      <c r="N100" s="185"/>
      <c r="O100" s="168"/>
      <c r="P100" s="74"/>
      <c r="Q100" s="159" t="str">
        <f t="shared" si="4"/>
        <v>ej tillämpligt</v>
      </c>
      <c r="R100" s="74"/>
      <c r="S100" s="159" t="b">
        <f t="shared" si="5"/>
        <v>0</v>
      </c>
    </row>
    <row r="101" spans="1:19" s="1" customFormat="1" x14ac:dyDescent="0.2">
      <c r="A101" s="155"/>
      <c r="B101" s="71"/>
      <c r="C101" s="86"/>
      <c r="D101" s="184"/>
      <c r="E101" s="752"/>
      <c r="F101" s="753"/>
      <c r="G101" s="753"/>
      <c r="H101" s="753"/>
      <c r="I101" s="753"/>
      <c r="J101" s="754"/>
      <c r="K101" s="186"/>
      <c r="L101" s="187"/>
      <c r="M101" s="184"/>
      <c r="N101" s="185"/>
      <c r="O101" s="168"/>
      <c r="P101" s="74"/>
      <c r="Q101" s="159" t="str">
        <f t="shared" si="4"/>
        <v>ej tillämpligt</v>
      </c>
      <c r="R101" s="74"/>
      <c r="S101" s="159" t="b">
        <f t="shared" si="5"/>
        <v>0</v>
      </c>
    </row>
    <row r="102" spans="1:19" s="1" customFormat="1" x14ac:dyDescent="0.2">
      <c r="A102" s="155"/>
      <c r="B102" s="71"/>
      <c r="C102" s="86"/>
      <c r="D102" s="184"/>
      <c r="E102" s="752"/>
      <c r="F102" s="753"/>
      <c r="G102" s="753"/>
      <c r="H102" s="753"/>
      <c r="I102" s="753"/>
      <c r="J102" s="754"/>
      <c r="K102" s="755"/>
      <c r="L102" s="756"/>
      <c r="M102" s="184"/>
      <c r="N102" s="185" t="str">
        <f>IF(AND(COUNTA(D102:M102)&lt;4,COUNTA(D102:M102)&gt;0),EUconst_ERR_Incomplete,"")</f>
        <v/>
      </c>
      <c r="O102" s="168"/>
      <c r="P102" s="74"/>
      <c r="Q102" s="159" t="str">
        <f t="shared" si="4"/>
        <v>ej tillämpligt</v>
      </c>
      <c r="R102" s="74"/>
      <c r="S102" s="159" t="b">
        <f t="shared" si="5"/>
        <v>0</v>
      </c>
    </row>
    <row r="103" spans="1:19" s="1" customFormat="1" x14ac:dyDescent="0.2">
      <c r="A103" s="155"/>
      <c r="B103" s="71"/>
      <c r="C103" s="86"/>
      <c r="D103" s="184"/>
      <c r="E103" s="752"/>
      <c r="F103" s="753"/>
      <c r="G103" s="753"/>
      <c r="H103" s="753"/>
      <c r="I103" s="753"/>
      <c r="J103" s="754"/>
      <c r="K103" s="755"/>
      <c r="L103" s="756"/>
      <c r="M103" s="184"/>
      <c r="N103" s="185" t="str">
        <f>IF(AND(COUNTA(D103:M103)&lt;4,COUNTA(D103:M103)&gt;0),EUconst_ERR_Incomplete,"")</f>
        <v/>
      </c>
      <c r="O103" s="168"/>
      <c r="P103" s="74"/>
      <c r="Q103" s="159" t="str">
        <f t="shared" si="4"/>
        <v>ej tillämpligt</v>
      </c>
      <c r="R103" s="74"/>
      <c r="S103" s="159" t="b">
        <f t="shared" si="5"/>
        <v>0</v>
      </c>
    </row>
    <row r="104" spans="1:19" x14ac:dyDescent="0.2">
      <c r="A104" s="96"/>
      <c r="B104" s="85"/>
      <c r="C104" s="86"/>
      <c r="D104" s="107"/>
      <c r="E104" s="52"/>
      <c r="F104" s="76"/>
      <c r="G104" s="76"/>
      <c r="H104" s="76"/>
      <c r="I104" s="76"/>
      <c r="J104" s="76"/>
      <c r="K104" s="76"/>
      <c r="L104" s="76"/>
      <c r="M104" s="76"/>
      <c r="N104" s="76"/>
      <c r="O104" s="97"/>
      <c r="P104" s="77"/>
      <c r="Q104" s="77"/>
      <c r="R104" s="77"/>
      <c r="S104" s="188"/>
    </row>
    <row r="105" spans="1:19" ht="13.5" customHeight="1" thickBot="1" x14ac:dyDescent="0.25">
      <c r="A105" s="77"/>
      <c r="B105" s="69"/>
      <c r="C105" s="129"/>
      <c r="D105" s="130"/>
      <c r="E105" s="131"/>
      <c r="F105" s="132"/>
      <c r="G105" s="133"/>
      <c r="H105" s="133"/>
      <c r="I105" s="133"/>
      <c r="J105" s="133"/>
      <c r="K105" s="133"/>
      <c r="L105" s="133"/>
      <c r="M105" s="133"/>
      <c r="N105" s="133"/>
      <c r="O105" s="67"/>
      <c r="Q105" s="77"/>
      <c r="R105" s="77"/>
      <c r="S105" s="188"/>
    </row>
    <row r="106" spans="1:19" x14ac:dyDescent="0.2">
      <c r="A106" s="77"/>
      <c r="B106" s="69"/>
      <c r="D106" s="111"/>
      <c r="E106" s="189"/>
      <c r="G106" s="190"/>
      <c r="H106" s="190"/>
      <c r="I106" s="190"/>
      <c r="J106" s="190"/>
      <c r="K106" s="190"/>
      <c r="L106" s="190"/>
      <c r="M106" s="190"/>
      <c r="N106" s="190"/>
      <c r="O106" s="67"/>
      <c r="Q106" s="77"/>
      <c r="R106" s="77"/>
      <c r="S106" s="188"/>
    </row>
    <row r="107" spans="1:19" s="26" customFormat="1" ht="15" customHeight="1" x14ac:dyDescent="0.2">
      <c r="A107" s="68"/>
      <c r="B107" s="69"/>
      <c r="C107" s="86"/>
      <c r="D107" s="110"/>
      <c r="E107" s="76"/>
      <c r="F107" s="692" t="s">
        <v>941</v>
      </c>
      <c r="G107" s="693"/>
      <c r="H107" s="693"/>
      <c r="I107" s="693"/>
      <c r="J107" s="693"/>
      <c r="K107" s="693"/>
      <c r="L107" s="694"/>
      <c r="M107" s="76"/>
      <c r="N107" s="76"/>
      <c r="O107" s="67"/>
      <c r="P107" s="57"/>
      <c r="Q107" s="57" t="s">
        <v>15</v>
      </c>
      <c r="R107" s="134" t="str">
        <f>"#JUMP_C_Top1"</f>
        <v>#JUMP_C_Top1</v>
      </c>
      <c r="S107" s="188"/>
    </row>
    <row r="108" spans="1:19" ht="13.5" customHeight="1" thickBot="1" x14ac:dyDescent="0.25">
      <c r="A108" s="77"/>
      <c r="B108" s="191"/>
      <c r="C108" s="192"/>
      <c r="D108" s="193"/>
      <c r="E108" s="194"/>
      <c r="F108" s="194"/>
      <c r="G108" s="194"/>
      <c r="H108" s="195"/>
      <c r="I108" s="195"/>
      <c r="J108" s="195"/>
      <c r="K108" s="194"/>
      <c r="L108" s="194"/>
      <c r="M108" s="194"/>
      <c r="N108" s="195"/>
      <c r="O108" s="196"/>
      <c r="P108" s="77"/>
      <c r="Q108" s="77"/>
      <c r="R108" s="77"/>
      <c r="S108" s="77"/>
    </row>
    <row r="109" spans="1:19" x14ac:dyDescent="0.2">
      <c r="A109" s="77"/>
      <c r="B109" s="8"/>
      <c r="C109" s="197"/>
      <c r="D109" s="1"/>
      <c r="E109" s="751"/>
      <c r="F109" s="751"/>
      <c r="G109" s="751"/>
      <c r="H109" s="751"/>
      <c r="I109" s="751"/>
      <c r="J109" s="8"/>
      <c r="K109" s="8"/>
      <c r="L109" s="8"/>
      <c r="M109" s="8"/>
      <c r="N109" s="8"/>
      <c r="O109" s="76"/>
      <c r="P109" s="77"/>
      <c r="Q109" s="77"/>
      <c r="R109" s="77"/>
      <c r="S109" s="77"/>
    </row>
    <row r="110" spans="1:19" x14ac:dyDescent="0.2">
      <c r="A110" s="96"/>
      <c r="B110" s="51"/>
      <c r="C110" s="198"/>
      <c r="D110" s="12"/>
      <c r="E110" s="51"/>
      <c r="F110" s="51"/>
      <c r="G110" s="51"/>
      <c r="H110" s="51"/>
      <c r="I110" s="51"/>
      <c r="J110" s="51"/>
      <c r="K110" s="51"/>
      <c r="L110" s="51"/>
      <c r="M110" s="51"/>
      <c r="N110" s="51"/>
      <c r="O110" s="52"/>
      <c r="P110" s="77"/>
      <c r="Q110" s="77"/>
      <c r="R110" s="77"/>
      <c r="S110" s="77"/>
    </row>
  </sheetData>
  <sheetProtection formatCells="0" formatColumns="0" formatRows="0"/>
  <mergeCells count="124">
    <mergeCell ref="M3:N3"/>
    <mergeCell ref="E4:F4"/>
    <mergeCell ref="G4:H4"/>
    <mergeCell ref="I4:J4"/>
    <mergeCell ref="K4:L4"/>
    <mergeCell ref="M4:N4"/>
    <mergeCell ref="B2:D4"/>
    <mergeCell ref="E2:F2"/>
    <mergeCell ref="G2:H2"/>
    <mergeCell ref="I2:J2"/>
    <mergeCell ref="K2:L2"/>
    <mergeCell ref="M2:N2"/>
    <mergeCell ref="E3:F3"/>
    <mergeCell ref="G3:H3"/>
    <mergeCell ref="I3:J3"/>
    <mergeCell ref="K3:L3"/>
    <mergeCell ref="E16:I16"/>
    <mergeCell ref="K16:N16"/>
    <mergeCell ref="F18:N18"/>
    <mergeCell ref="E20:I20"/>
    <mergeCell ref="K20:N20"/>
    <mergeCell ref="E22:E23"/>
    <mergeCell ref="F22:N22"/>
    <mergeCell ref="F23:N23"/>
    <mergeCell ref="C6:N6"/>
    <mergeCell ref="D8:N8"/>
    <mergeCell ref="E10:N10"/>
    <mergeCell ref="E11:N11"/>
    <mergeCell ref="E12:N12"/>
    <mergeCell ref="E14:N14"/>
    <mergeCell ref="E33:I33"/>
    <mergeCell ref="K33:N33"/>
    <mergeCell ref="E35:E37"/>
    <mergeCell ref="F35:N35"/>
    <mergeCell ref="G36:N36"/>
    <mergeCell ref="G37:N37"/>
    <mergeCell ref="E25:N25"/>
    <mergeCell ref="E27:I27"/>
    <mergeCell ref="K27:N27"/>
    <mergeCell ref="E29:E31"/>
    <mergeCell ref="F29:N29"/>
    <mergeCell ref="G30:N30"/>
    <mergeCell ref="G31:N31"/>
    <mergeCell ref="K46:N46"/>
    <mergeCell ref="E47:N47"/>
    <mergeCell ref="F48:N48"/>
    <mergeCell ref="F49:N49"/>
    <mergeCell ref="E50:N50"/>
    <mergeCell ref="E51:N51"/>
    <mergeCell ref="E39:I39"/>
    <mergeCell ref="K39:N39"/>
    <mergeCell ref="F41:N41"/>
    <mergeCell ref="D43:N43"/>
    <mergeCell ref="E45:K45"/>
    <mergeCell ref="L45:N45"/>
    <mergeCell ref="E56:H56"/>
    <mergeCell ref="I56:L56"/>
    <mergeCell ref="E57:H57"/>
    <mergeCell ref="I57:L57"/>
    <mergeCell ref="E58:H58"/>
    <mergeCell ref="I58:L58"/>
    <mergeCell ref="E53:H53"/>
    <mergeCell ref="I53:L53"/>
    <mergeCell ref="E54:H54"/>
    <mergeCell ref="I54:L54"/>
    <mergeCell ref="E55:H55"/>
    <mergeCell ref="I55:L55"/>
    <mergeCell ref="E62:H62"/>
    <mergeCell ref="I62:L62"/>
    <mergeCell ref="E63:H63"/>
    <mergeCell ref="I63:L63"/>
    <mergeCell ref="E74:H74"/>
    <mergeCell ref="I74:L74"/>
    <mergeCell ref="E59:H59"/>
    <mergeCell ref="I59:L59"/>
    <mergeCell ref="E60:H60"/>
    <mergeCell ref="I60:L60"/>
    <mergeCell ref="E61:H61"/>
    <mergeCell ref="I61:L61"/>
    <mergeCell ref="E78:H78"/>
    <mergeCell ref="I78:L78"/>
    <mergeCell ref="E79:H79"/>
    <mergeCell ref="I79:L79"/>
    <mergeCell ref="E80:H80"/>
    <mergeCell ref="I80:L80"/>
    <mergeCell ref="E75:H75"/>
    <mergeCell ref="I75:L75"/>
    <mergeCell ref="E76:H76"/>
    <mergeCell ref="I76:L76"/>
    <mergeCell ref="E77:H77"/>
    <mergeCell ref="I77:L77"/>
    <mergeCell ref="E85:K85"/>
    <mergeCell ref="L85:N85"/>
    <mergeCell ref="K86:N86"/>
    <mergeCell ref="E87:N87"/>
    <mergeCell ref="F88:N88"/>
    <mergeCell ref="F89:N89"/>
    <mergeCell ref="E81:H81"/>
    <mergeCell ref="I81:L81"/>
    <mergeCell ref="E82:H82"/>
    <mergeCell ref="I82:L82"/>
    <mergeCell ref="E83:H83"/>
    <mergeCell ref="I83:L83"/>
    <mergeCell ref="E95:J95"/>
    <mergeCell ref="K95:L95"/>
    <mergeCell ref="E96:J96"/>
    <mergeCell ref="K96:L96"/>
    <mergeCell ref="E97:J97"/>
    <mergeCell ref="E98:J98"/>
    <mergeCell ref="E90:N90"/>
    <mergeCell ref="E91:N91"/>
    <mergeCell ref="E93:J93"/>
    <mergeCell ref="K93:L93"/>
    <mergeCell ref="E94:J94"/>
    <mergeCell ref="K94:L94"/>
    <mergeCell ref="F107:L107"/>
    <mergeCell ref="E109:I109"/>
    <mergeCell ref="E99:J99"/>
    <mergeCell ref="E100:J100"/>
    <mergeCell ref="E101:J101"/>
    <mergeCell ref="E102:J102"/>
    <mergeCell ref="K102:L102"/>
    <mergeCell ref="E103:J103"/>
    <mergeCell ref="K103:L103"/>
  </mergeCells>
  <conditionalFormatting sqref="D94:M103 D54:M83">
    <cfRule type="expression" dxfId="18" priority="1">
      <formula>$S54=TRUE</formula>
    </cfRule>
  </conditionalFormatting>
  <conditionalFormatting sqref="J20">
    <cfRule type="expression" dxfId="17" priority="2">
      <formula>$S20=TRUE</formula>
    </cfRule>
  </conditionalFormatting>
  <dataValidations count="7">
    <dataValidation type="list" allowBlank="1" showInputMessage="1" showErrorMessage="1" sqref="M95:M103 M54:M83">
      <formula1>SourceCategory</formula1>
    </dataValidation>
    <dataValidation type="list" allowBlank="1" showInputMessage="1" showErrorMessage="1" sqref="J16 J39 J27 J33 J20">
      <formula1>EUconst_TrueFalse</formula1>
    </dataValidation>
    <dataValidation type="list" allowBlank="1" showInputMessage="1" showErrorMessage="1" sqref="K94:L103">
      <formula1>EUconst_CEMSType</formula1>
    </dataValidation>
    <dataValidation type="list" allowBlank="1" showInputMessage="1" sqref="D94:D103">
      <formula1>EUconst_MeasurementPointID</formula1>
    </dataValidation>
    <dataValidation type="list" allowBlank="1" showInputMessage="1" showErrorMessage="1" sqref="M94">
      <formula1>SourceCategoryCEMS</formula1>
    </dataValidation>
    <dataValidation type="list" allowBlank="1" showInputMessage="1" showErrorMessage="1" sqref="E54:E83">
      <formula1>EUConst_TierActivityListNames</formula1>
    </dataValidation>
    <dataValidation type="list" allowBlank="1" showInputMessage="1" sqref="D54:D83">
      <formula1>EUconst_SourceStreamID</formula1>
    </dataValidation>
  </dataValidations>
  <hyperlinks>
    <hyperlink ref="G2" location="JUMP_a_Content" display="JUMP_a_Content"/>
    <hyperlink ref="I2" location="JUMP_C_Top" display="JUMP_C_Top"/>
    <hyperlink ref="K2" location="JUMP_C_Top1" display="JUMP_C_Top1"/>
    <hyperlink ref="E3" location="JUMP_B_Top1" display="JUMP_B_Top1"/>
    <hyperlink ref="G3" location="JUMP_B_6" display="JUMP_B_6"/>
    <hyperlink ref="I3" location="JUMP_B_7" display="JUMP_B_7"/>
    <hyperlink ref="E4" location="JUMP_B_Bottom1" display="JUMP_B_Bottom1"/>
    <hyperlink ref="F107" location="JUMP_C_Top1" display="JUMP_C_Top1"/>
  </hyperlinks>
  <pageMargins left="0.7" right="0.7" top="0.78740157499999996" bottom="0.78740157499999996" header="0.3" footer="0.3"/>
  <pageSetup scale="61" orientation="portrait" r:id="rId1"/>
  <rowBreaks count="1" manualBreakCount="1">
    <brk id="42" max="14" man="1"/>
  </rowBreaks>
  <colBreaks count="1" manualBreakCount="1">
    <brk id="15" max="9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indexed="40"/>
    <pageSetUpPr fitToPage="1"/>
  </sheetPr>
  <dimension ref="A1:T176"/>
  <sheetViews>
    <sheetView topLeftCell="B1" workbookViewId="0">
      <pane ySplit="4" topLeftCell="A8" activePane="bottomLeft" state="frozen"/>
      <selection activeCell="B2" sqref="B2"/>
      <selection pane="bottomLeft" activeCell="E15" sqref="E15:N15"/>
    </sheetView>
  </sheetViews>
  <sheetFormatPr defaultColWidth="11.42578125" defaultRowHeight="12.75" x14ac:dyDescent="0.2"/>
  <cols>
    <col min="1" max="1" width="3.42578125" style="8" hidden="1" customWidth="1"/>
    <col min="2" max="2" width="3.42578125" style="8" customWidth="1"/>
    <col min="3" max="4" width="4.7109375" style="8" customWidth="1"/>
    <col min="5" max="14" width="12.7109375" style="8" customWidth="1"/>
    <col min="15" max="15" width="7.7109375" style="76" customWidth="1"/>
    <col min="16" max="16" width="15.7109375" style="8" hidden="1" customWidth="1"/>
    <col min="17" max="20" width="12.7109375" style="77" hidden="1" customWidth="1"/>
    <col min="21" max="16384" width="11.42578125" style="8"/>
  </cols>
  <sheetData>
    <row r="1" spans="1:20" ht="13.5" hidden="1" customHeight="1" x14ac:dyDescent="0.2">
      <c r="A1" s="59" t="s">
        <v>5</v>
      </c>
      <c r="B1" s="60"/>
      <c r="C1" s="60"/>
      <c r="D1" s="63"/>
      <c r="E1" s="60"/>
      <c r="F1" s="60"/>
      <c r="G1" s="60"/>
      <c r="H1" s="60"/>
      <c r="I1" s="60"/>
      <c r="J1" s="60"/>
      <c r="K1" s="60"/>
      <c r="L1" s="60"/>
      <c r="M1" s="60"/>
      <c r="N1" s="60"/>
      <c r="O1" s="64"/>
      <c r="P1" s="8" t="s">
        <v>5</v>
      </c>
      <c r="Q1" s="77" t="s">
        <v>5</v>
      </c>
      <c r="R1" s="77" t="s">
        <v>5</v>
      </c>
      <c r="S1" s="77" t="s">
        <v>5</v>
      </c>
      <c r="T1" s="77" t="s">
        <v>5</v>
      </c>
    </row>
    <row r="2" spans="1:20" ht="13.5" customHeight="1" thickBot="1" x14ac:dyDescent="0.25">
      <c r="A2" s="65"/>
      <c r="B2" s="809" t="str">
        <f>JUMP_C_Top1</f>
        <v>C. Verifieringsrapport - avvikelser</v>
      </c>
      <c r="C2" s="810"/>
      <c r="D2" s="811"/>
      <c r="E2" s="690" t="str">
        <f>Translations!$B$23</f>
        <v>Navigationsområde:</v>
      </c>
      <c r="F2" s="691"/>
      <c r="G2" s="818" t="str">
        <f>Translations!$B$24</f>
        <v>Innehållsförteckning</v>
      </c>
      <c r="H2" s="819"/>
      <c r="I2" s="818" t="str">
        <f>Translations!$B$25</f>
        <v>Föregående blad</v>
      </c>
      <c r="J2" s="819"/>
      <c r="K2" s="818" t="str">
        <f>Translations!$B$26</f>
        <v>Nästa blad</v>
      </c>
      <c r="L2" s="819"/>
      <c r="M2" s="818"/>
      <c r="N2" s="819"/>
      <c r="O2" s="199"/>
    </row>
    <row r="3" spans="1:20" ht="12.75" customHeight="1" x14ac:dyDescent="0.2">
      <c r="A3" s="65"/>
      <c r="B3" s="812"/>
      <c r="C3" s="813"/>
      <c r="D3" s="814"/>
      <c r="E3" s="805" t="str">
        <f>Translations!$B$27</f>
        <v>Till början på sidan</v>
      </c>
      <c r="F3" s="806"/>
      <c r="G3" s="805"/>
      <c r="H3" s="806"/>
      <c r="I3" s="805"/>
      <c r="J3" s="806"/>
      <c r="K3" s="805"/>
      <c r="L3" s="806"/>
      <c r="M3" s="673"/>
      <c r="N3" s="674"/>
      <c r="O3" s="125"/>
      <c r="S3" s="200" t="s">
        <v>16</v>
      </c>
      <c r="T3" s="159" t="str">
        <f>ADDRESS(ROW($B$5),COLUMN($B$5)) &amp; ":" &amp; ADDRESS(MATCH("PRINT",$P:$P,0)+ROW($P$34)-ROW($P$21),COLUMN($O$5))</f>
        <v>$B$5:$O$34</v>
      </c>
    </row>
    <row r="4" spans="1:20" ht="27" customHeight="1" thickBot="1" x14ac:dyDescent="0.25">
      <c r="A4" s="65"/>
      <c r="B4" s="815"/>
      <c r="C4" s="816"/>
      <c r="D4" s="817"/>
      <c r="E4" s="805" t="str">
        <f>Translations!$B$28</f>
        <v>Till slutet på sidan</v>
      </c>
      <c r="F4" s="806"/>
      <c r="G4" s="807"/>
      <c r="H4" s="808"/>
      <c r="I4" s="805"/>
      <c r="J4" s="806"/>
      <c r="K4" s="805"/>
      <c r="L4" s="806"/>
      <c r="M4" s="678"/>
      <c r="N4" s="679"/>
      <c r="O4" s="125"/>
    </row>
    <row r="5" spans="1:20" ht="12.75" customHeight="1" thickBot="1" x14ac:dyDescent="0.25">
      <c r="A5" s="68"/>
      <c r="B5" s="143"/>
      <c r="C5" s="201"/>
      <c r="D5" s="145"/>
      <c r="E5" s="123"/>
      <c r="F5" s="145"/>
      <c r="G5" s="145"/>
      <c r="H5" s="145"/>
      <c r="I5" s="123"/>
      <c r="J5" s="123"/>
      <c r="K5" s="123"/>
      <c r="L5" s="123"/>
      <c r="M5" s="124"/>
      <c r="N5" s="124"/>
      <c r="O5" s="125"/>
    </row>
    <row r="6" spans="1:20" s="202" customFormat="1" ht="25.5" customHeight="1" thickBot="1" x14ac:dyDescent="0.25">
      <c r="A6" s="70"/>
      <c r="B6" s="71"/>
      <c r="C6" s="739" t="str">
        <f>Translations!$B$568</f>
        <v>C. Verifieringsrapport - avvikelser</v>
      </c>
      <c r="D6" s="739"/>
      <c r="E6" s="739"/>
      <c r="F6" s="739"/>
      <c r="G6" s="739"/>
      <c r="H6" s="739"/>
      <c r="I6" s="739"/>
      <c r="J6" s="739"/>
      <c r="K6" s="739"/>
      <c r="L6" s="802" t="str">
        <f>IF(CNTR_InstHasImproveVR=TRUE,EUconst_Relevant,IF(COUNTA(CNTR_ListRelevantSections)&gt;0,EUconst_NotRelevant,EUconst_Relevant))</f>
        <v>relevant</v>
      </c>
      <c r="M6" s="803"/>
      <c r="N6" s="804"/>
      <c r="O6" s="84"/>
      <c r="Q6" s="204" t="s">
        <v>17</v>
      </c>
      <c r="R6" s="205"/>
      <c r="S6" s="205"/>
      <c r="T6" s="205"/>
    </row>
    <row r="7" spans="1:20" s="202" customFormat="1" ht="5.0999999999999996" customHeight="1" x14ac:dyDescent="0.2">
      <c r="A7" s="70"/>
      <c r="B7" s="71"/>
      <c r="C7" s="72"/>
      <c r="D7" s="75"/>
      <c r="E7" s="72"/>
      <c r="F7" s="72"/>
      <c r="G7" s="72"/>
      <c r="H7" s="72"/>
      <c r="I7" s="72"/>
      <c r="J7" s="72"/>
      <c r="K7" s="72"/>
      <c r="L7" s="206"/>
      <c r="M7" s="206"/>
      <c r="N7" s="206"/>
      <c r="O7" s="84"/>
      <c r="Q7" s="205"/>
      <c r="R7" s="205"/>
      <c r="S7" s="205"/>
      <c r="T7" s="205"/>
    </row>
    <row r="8" spans="1:20" x14ac:dyDescent="0.2">
      <c r="A8" s="68"/>
      <c r="B8" s="85"/>
      <c r="C8" s="76"/>
      <c r="D8" s="145"/>
      <c r="E8" s="76"/>
      <c r="F8" s="76"/>
      <c r="G8" s="76"/>
      <c r="H8" s="76"/>
      <c r="I8" s="76"/>
      <c r="J8" s="76"/>
      <c r="K8" s="767" t="str">
        <f>IF(L6=EUconst_NotRelevant,HYPERLINK("#JUMP_H_Top",EUconst_MsgNextSheet),HYPERLINK("",EUconst_MsgEnterThisSection))</f>
        <v>Skriv in uppgifter i detta avsnitt</v>
      </c>
      <c r="L8" s="768"/>
      <c r="M8" s="768"/>
      <c r="N8" s="769"/>
      <c r="O8" s="89"/>
    </row>
    <row r="9" spans="1:20" ht="5.0999999999999996" customHeight="1" x14ac:dyDescent="0.2">
      <c r="A9" s="207"/>
      <c r="B9" s="208"/>
      <c r="C9" s="209"/>
      <c r="D9" s="210"/>
      <c r="E9" s="211"/>
      <c r="F9" s="52"/>
      <c r="G9" s="211"/>
      <c r="H9" s="211"/>
      <c r="I9" s="211"/>
      <c r="J9" s="211"/>
      <c r="K9" s="211"/>
      <c r="L9" s="211"/>
      <c r="M9" s="211"/>
      <c r="N9" s="211"/>
      <c r="O9" s="212"/>
    </row>
    <row r="10" spans="1:20" s="1" customFormat="1" ht="18.75" customHeight="1" x14ac:dyDescent="0.2">
      <c r="A10" s="70"/>
      <c r="B10" s="83"/>
      <c r="C10" s="79">
        <v>8</v>
      </c>
      <c r="D10" s="705" t="str">
        <f>Translations!$B$569</f>
        <v>Anmärkningar som avser avvikelser</v>
      </c>
      <c r="E10" s="705"/>
      <c r="F10" s="705"/>
      <c r="G10" s="705"/>
      <c r="H10" s="705"/>
      <c r="I10" s="705"/>
      <c r="J10" s="705"/>
      <c r="K10" s="705"/>
      <c r="L10" s="705"/>
      <c r="M10" s="705"/>
      <c r="N10" s="705"/>
      <c r="O10" s="84"/>
      <c r="P10" s="8"/>
      <c r="Q10" s="77"/>
      <c r="R10" s="77"/>
      <c r="S10" s="77"/>
      <c r="T10" s="74"/>
    </row>
    <row r="11" spans="1:20" s="1" customFormat="1" ht="12.75" customHeight="1" x14ac:dyDescent="0.2">
      <c r="A11" s="70"/>
      <c r="B11" s="83"/>
      <c r="C11" s="41"/>
      <c r="D11" s="41"/>
      <c r="E11" s="41"/>
      <c r="F11" s="41"/>
      <c r="G11" s="41"/>
      <c r="H11" s="41"/>
      <c r="I11" s="41"/>
      <c r="J11" s="41"/>
      <c r="K11" s="41"/>
      <c r="L11" s="41"/>
      <c r="M11" s="41"/>
      <c r="N11" s="41"/>
      <c r="O11" s="168"/>
      <c r="P11" s="8"/>
      <c r="Q11" s="77"/>
      <c r="R11" s="77"/>
      <c r="S11" s="77"/>
      <c r="T11" s="74"/>
    </row>
    <row r="12" spans="1:20" s="1" customFormat="1" ht="25.5" customHeight="1" x14ac:dyDescent="0.2">
      <c r="A12" s="70"/>
      <c r="B12" s="83"/>
      <c r="C12" s="41"/>
      <c r="D12" s="41"/>
      <c r="E12" s="757" t="str">
        <f>Translations!$B$643</f>
        <v>Enligt artikel 69.4 i förordningen kan den kontrollrapport som fastställts i enlighet med förordning (EU) nr 600/2012 innehålla uppgifter om icke åtgärdade avvikelser.</v>
      </c>
      <c r="F12" s="757"/>
      <c r="G12" s="757"/>
      <c r="H12" s="757"/>
      <c r="I12" s="757"/>
      <c r="J12" s="757"/>
      <c r="K12" s="757"/>
      <c r="L12" s="757"/>
      <c r="M12" s="757"/>
      <c r="N12" s="757"/>
      <c r="O12" s="168"/>
      <c r="P12" s="8"/>
      <c r="Q12" s="77"/>
      <c r="R12" s="77"/>
      <c r="S12" s="77"/>
      <c r="T12" s="74"/>
    </row>
    <row r="13" spans="1:20" s="1" customFormat="1" ht="33" customHeight="1" x14ac:dyDescent="0.2">
      <c r="A13" s="70"/>
      <c r="B13" s="83"/>
      <c r="C13" s="41"/>
      <c r="D13" s="41"/>
      <c r="E13" s="734" t="str">
        <f>Translations!$B$644</f>
        <v>Om verifieringsrapporten innehåller sådana påpekanden eller rekommendationer ska verksamhetsutövaren senast den 30 juni samma år som verifieringsrapporten utfärdades av kontrollören utarbeta en rapport i vilken verksamhetsutövaren beskriver hur och när avvikelserna har korrigerats eller planeras bli korrigerade.</v>
      </c>
      <c r="F13" s="734"/>
      <c r="G13" s="734"/>
      <c r="H13" s="734"/>
      <c r="I13" s="734"/>
      <c r="J13" s="734"/>
      <c r="K13" s="734"/>
      <c r="L13" s="734"/>
      <c r="M13" s="734"/>
      <c r="N13" s="734"/>
      <c r="O13" s="168"/>
      <c r="P13" s="8"/>
      <c r="Q13" s="77"/>
      <c r="R13" s="77"/>
      <c r="S13" s="77"/>
      <c r="T13" s="74"/>
    </row>
    <row r="14" spans="1:20" s="1" customFormat="1" ht="5.0999999999999996" customHeight="1" x14ac:dyDescent="0.2">
      <c r="A14" s="70"/>
      <c r="B14" s="83"/>
      <c r="C14" s="41"/>
      <c r="D14" s="41"/>
      <c r="E14" s="163"/>
      <c r="F14" s="150"/>
      <c r="G14" s="150"/>
      <c r="H14" s="150"/>
      <c r="I14" s="150"/>
      <c r="J14" s="150"/>
      <c r="K14" s="150"/>
      <c r="L14" s="150"/>
      <c r="M14" s="150"/>
      <c r="N14" s="150"/>
      <c r="O14" s="168"/>
      <c r="P14" s="8"/>
      <c r="Q14" s="77"/>
      <c r="R14" s="77"/>
      <c r="S14" s="77"/>
      <c r="T14" s="74"/>
    </row>
    <row r="15" spans="1:20" s="28" customFormat="1" ht="12.75" customHeight="1" x14ac:dyDescent="0.2">
      <c r="A15" s="70"/>
      <c r="B15" s="213"/>
      <c r="C15" s="15"/>
      <c r="E15" s="734" t="str">
        <f>Translations!$B$582</f>
        <v>Hänvisa till de relevanta rekommendationerna i verifieringsrapporten, beskriv vilken typ av åtgärder det är och tidsplanen för genomförandet.</v>
      </c>
      <c r="F15" s="734"/>
      <c r="G15" s="734"/>
      <c r="H15" s="734"/>
      <c r="I15" s="734"/>
      <c r="J15" s="734"/>
      <c r="K15" s="734"/>
      <c r="L15" s="734"/>
      <c r="M15" s="734"/>
      <c r="N15" s="734"/>
      <c r="O15" s="168"/>
      <c r="P15" s="8"/>
      <c r="Q15" s="214"/>
      <c r="R15" s="214"/>
      <c r="S15" s="214"/>
      <c r="T15" s="82"/>
    </row>
    <row r="16" spans="1:20" s="1" customFormat="1" ht="5.0999999999999996" customHeight="1" x14ac:dyDescent="0.2">
      <c r="A16" s="70"/>
      <c r="B16" s="83"/>
      <c r="C16" s="41"/>
      <c r="D16" s="41"/>
      <c r="E16" s="163"/>
      <c r="F16" s="150"/>
      <c r="G16" s="150"/>
      <c r="H16" s="150"/>
      <c r="I16" s="150"/>
      <c r="J16" s="150"/>
      <c r="K16" s="150"/>
      <c r="L16" s="150"/>
      <c r="M16" s="150"/>
      <c r="N16" s="150"/>
      <c r="O16" s="168"/>
      <c r="P16" s="8"/>
      <c r="Q16" s="77"/>
      <c r="R16" s="77"/>
      <c r="S16" s="77"/>
      <c r="T16" s="74"/>
    </row>
    <row r="17" spans="1:20" ht="15.75" customHeight="1" x14ac:dyDescent="0.2">
      <c r="A17" s="68"/>
      <c r="B17" s="213"/>
      <c r="C17" s="215"/>
      <c r="D17" s="91"/>
      <c r="E17" s="757" t="str">
        <f>Translations!$B$581</f>
        <v>Om den information som krävs här redan har rapporterats i en annan del av mallen, räcker det att hänvisa till den sektionen.</v>
      </c>
      <c r="F17" s="757"/>
      <c r="G17" s="757"/>
      <c r="H17" s="757"/>
      <c r="I17" s="757"/>
      <c r="J17" s="757"/>
      <c r="K17" s="757"/>
      <c r="L17" s="757"/>
      <c r="M17" s="757"/>
      <c r="N17" s="757"/>
      <c r="O17" s="168"/>
    </row>
    <row r="18" spans="1:20" s="1" customFormat="1" ht="38.85" customHeight="1" x14ac:dyDescent="0.2">
      <c r="A18" s="70"/>
      <c r="B18" s="83"/>
      <c r="C18" s="41"/>
      <c r="D18" s="41"/>
      <c r="E18" s="740" t="str">
        <f>Translations!$B$520</f>
        <v xml:space="preserve">OBSERVERA! De förbättringar som rapporteras här uppdaterar inte automatiskt övervakningsplanen. Om förbättringar kräver ändring av övervakningsplanen (se artikel 15 i MRR) måste en reviderad övervakningsplan lämnas in till Naturvårdsverket. </v>
      </c>
      <c r="F18" s="740"/>
      <c r="G18" s="740"/>
      <c r="H18" s="740"/>
      <c r="I18" s="740"/>
      <c r="J18" s="740"/>
      <c r="K18" s="740"/>
      <c r="L18" s="740"/>
      <c r="M18" s="740"/>
      <c r="N18" s="740"/>
      <c r="O18" s="168"/>
      <c r="P18" s="8"/>
      <c r="Q18" s="77"/>
      <c r="R18" s="77"/>
      <c r="S18" s="77"/>
      <c r="T18" s="74"/>
    </row>
    <row r="19" spans="1:20" ht="12.75" customHeight="1" thickBot="1" x14ac:dyDescent="0.25">
      <c r="A19" s="68"/>
      <c r="B19" s="213"/>
      <c r="C19" s="129"/>
      <c r="D19" s="130"/>
      <c r="E19" s="130"/>
      <c r="F19" s="130"/>
      <c r="G19" s="130"/>
      <c r="H19" s="130"/>
      <c r="I19" s="130"/>
      <c r="J19" s="130"/>
      <c r="K19" s="130"/>
      <c r="L19" s="130"/>
      <c r="M19" s="130"/>
      <c r="N19" s="130"/>
      <c r="O19" s="212"/>
    </row>
    <row r="20" spans="1:20" ht="12.75" customHeight="1" thickBot="1" x14ac:dyDescent="0.25">
      <c r="A20" s="68"/>
      <c r="B20" s="213"/>
      <c r="C20" s="41"/>
      <c r="D20" s="216"/>
      <c r="E20" s="217"/>
      <c r="F20" s="217"/>
      <c r="G20" s="217"/>
      <c r="H20" s="217"/>
      <c r="I20" s="217"/>
      <c r="J20" s="217"/>
      <c r="K20" s="217"/>
      <c r="L20" s="217"/>
      <c r="M20" s="217"/>
      <c r="N20" s="217"/>
      <c r="O20" s="168"/>
    </row>
    <row r="21" spans="1:20" ht="15.75" customHeight="1" thickBot="1" x14ac:dyDescent="0.25">
      <c r="A21" s="159" t="str">
        <f>IF(COUNTA(J21,L21,F25:N33)=0,"","PRINT")</f>
        <v/>
      </c>
      <c r="B21" s="83"/>
      <c r="C21" s="218">
        <v>1</v>
      </c>
      <c r="D21" s="91" t="s">
        <v>6</v>
      </c>
      <c r="E21" s="774" t="str">
        <f>Translations!$B$584</f>
        <v>Åtgärder kommer att vidtas/har vidtagits:</v>
      </c>
      <c r="F21" s="774"/>
      <c r="G21" s="774"/>
      <c r="H21" s="774"/>
      <c r="I21" s="800"/>
      <c r="J21" s="219"/>
      <c r="K21" s="220" t="str">
        <f>Translations!$B$585</f>
        <v>När?</v>
      </c>
      <c r="L21" s="221"/>
      <c r="M21" s="222"/>
      <c r="N21" s="222"/>
      <c r="O21" s="168"/>
      <c r="P21" s="223" t="str">
        <f>IF(COUNTIF(A:A,"PRINT")=0,"PRINT",IF(AND(COUNTA(J21,L21,F25:N33)&gt;0,COUNTIF(P22:$P$176,"PRINT")=0),"PRINT",""))</f>
        <v>PRINT</v>
      </c>
      <c r="S21" s="159" t="b">
        <f>CNTR_VerRepImpRelevant=EUconst_NotRelevant</f>
        <v>0</v>
      </c>
      <c r="T21" s="159" t="b">
        <f>OR(S21=TRUE,AND(J21&lt;&gt;"",J21=FALSE))</f>
        <v>0</v>
      </c>
    </row>
    <row r="22" spans="1:20" ht="5.0999999999999996" customHeight="1" x14ac:dyDescent="0.2">
      <c r="A22" s="68"/>
      <c r="B22" s="213"/>
      <c r="C22" s="215"/>
      <c r="D22" s="216"/>
      <c r="E22" s="222"/>
      <c r="F22" s="222"/>
      <c r="G22" s="222"/>
      <c r="H22" s="222"/>
      <c r="I22" s="222"/>
      <c r="J22" s="222"/>
      <c r="K22" s="222"/>
      <c r="L22" s="222"/>
      <c r="M22" s="222"/>
      <c r="N22" s="222"/>
      <c r="O22" s="168"/>
    </row>
    <row r="23" spans="1:20" ht="15.75" customHeight="1" x14ac:dyDescent="0.2">
      <c r="A23" s="68"/>
      <c r="B23" s="213"/>
      <c r="C23" s="215"/>
      <c r="D23" s="91" t="s">
        <v>8</v>
      </c>
      <c r="E23" s="801" t="str">
        <f>Translations!$B$587</f>
        <v>Beskrivning</v>
      </c>
      <c r="F23" s="801"/>
      <c r="G23" s="801"/>
      <c r="H23" s="801"/>
      <c r="I23" s="801"/>
      <c r="J23" s="801"/>
      <c r="K23" s="801"/>
      <c r="L23" s="801"/>
      <c r="M23" s="801"/>
      <c r="N23" s="801"/>
      <c r="O23" s="168"/>
    </row>
    <row r="24" spans="1:20" s="28" customFormat="1" ht="12.75" customHeight="1" x14ac:dyDescent="0.2">
      <c r="A24" s="70"/>
      <c r="B24" s="213"/>
      <c r="C24" s="15"/>
      <c r="D24" s="121"/>
      <c r="E24" s="757" t="str">
        <f>Translations!$B$588</f>
        <v>Om du behöver mer utrymme för beskrivningen kan du också använda externa filer och hänvisa till dem här.</v>
      </c>
      <c r="F24" s="757"/>
      <c r="G24" s="757"/>
      <c r="H24" s="757"/>
      <c r="I24" s="757"/>
      <c r="J24" s="757"/>
      <c r="K24" s="757"/>
      <c r="L24" s="757"/>
      <c r="M24" s="757"/>
      <c r="N24" s="90"/>
      <c r="O24" s="168"/>
      <c r="P24" s="8"/>
      <c r="Q24" s="214"/>
      <c r="R24" s="214"/>
      <c r="S24" s="214"/>
      <c r="T24" s="82"/>
    </row>
    <row r="25" spans="1:20" x14ac:dyDescent="0.2">
      <c r="A25" s="68"/>
      <c r="B25" s="213"/>
      <c r="C25" s="41"/>
      <c r="D25" s="216"/>
      <c r="E25" s="224" t="str">
        <f>Translations!$B$85</f>
        <v>Titel:</v>
      </c>
      <c r="F25" s="794"/>
      <c r="G25" s="795"/>
      <c r="H25" s="795"/>
      <c r="I25" s="795"/>
      <c r="J25" s="795"/>
      <c r="K25" s="795"/>
      <c r="L25" s="795"/>
      <c r="M25" s="795"/>
      <c r="N25" s="796"/>
      <c r="O25" s="168"/>
      <c r="T25" s="101" t="b">
        <f>S21</f>
        <v>0</v>
      </c>
    </row>
    <row r="26" spans="1:20" x14ac:dyDescent="0.2">
      <c r="A26" s="68"/>
      <c r="B26" s="213"/>
      <c r="C26" s="41"/>
      <c r="D26" s="216"/>
      <c r="E26" s="224" t="str">
        <f>Translations!$B$587</f>
        <v>Beskrivning</v>
      </c>
      <c r="F26" s="797"/>
      <c r="G26" s="798"/>
      <c r="H26" s="798"/>
      <c r="I26" s="798"/>
      <c r="J26" s="798"/>
      <c r="K26" s="798"/>
      <c r="L26" s="798"/>
      <c r="M26" s="798"/>
      <c r="N26" s="799"/>
      <c r="O26" s="212"/>
      <c r="Q26" s="225"/>
      <c r="T26" s="101" t="b">
        <f t="shared" ref="T26:T33" si="0">T25</f>
        <v>0</v>
      </c>
    </row>
    <row r="27" spans="1:20" x14ac:dyDescent="0.2">
      <c r="A27" s="68"/>
      <c r="B27" s="213"/>
      <c r="C27" s="41"/>
      <c r="D27" s="216"/>
      <c r="F27" s="788"/>
      <c r="G27" s="789"/>
      <c r="H27" s="789"/>
      <c r="I27" s="789"/>
      <c r="J27" s="789"/>
      <c r="K27" s="789"/>
      <c r="L27" s="789"/>
      <c r="M27" s="789"/>
      <c r="N27" s="790"/>
      <c r="O27" s="212"/>
      <c r="T27" s="101" t="b">
        <f t="shared" si="0"/>
        <v>0</v>
      </c>
    </row>
    <row r="28" spans="1:20" x14ac:dyDescent="0.2">
      <c r="A28" s="68"/>
      <c r="B28" s="213"/>
      <c r="C28" s="41"/>
      <c r="D28" s="216"/>
      <c r="F28" s="788"/>
      <c r="G28" s="789"/>
      <c r="H28" s="789"/>
      <c r="I28" s="789"/>
      <c r="J28" s="789"/>
      <c r="K28" s="789"/>
      <c r="L28" s="789"/>
      <c r="M28" s="789"/>
      <c r="N28" s="790"/>
      <c r="O28" s="212"/>
      <c r="T28" s="101" t="b">
        <f t="shared" si="0"/>
        <v>0</v>
      </c>
    </row>
    <row r="29" spans="1:20" x14ac:dyDescent="0.2">
      <c r="A29" s="68"/>
      <c r="B29" s="213"/>
      <c r="C29" s="41"/>
      <c r="D29" s="216"/>
      <c r="F29" s="788"/>
      <c r="G29" s="789"/>
      <c r="H29" s="789"/>
      <c r="I29" s="789"/>
      <c r="J29" s="789"/>
      <c r="K29" s="789"/>
      <c r="L29" s="789"/>
      <c r="M29" s="789"/>
      <c r="N29" s="790"/>
      <c r="O29" s="212"/>
      <c r="T29" s="101" t="b">
        <f t="shared" si="0"/>
        <v>0</v>
      </c>
    </row>
    <row r="30" spans="1:20" x14ac:dyDescent="0.2">
      <c r="A30" s="68"/>
      <c r="B30" s="213"/>
      <c r="C30" s="41"/>
      <c r="D30" s="216"/>
      <c r="F30" s="788"/>
      <c r="G30" s="789"/>
      <c r="H30" s="789"/>
      <c r="I30" s="789"/>
      <c r="J30" s="789"/>
      <c r="K30" s="789"/>
      <c r="L30" s="789"/>
      <c r="M30" s="789"/>
      <c r="N30" s="790"/>
      <c r="O30" s="212"/>
      <c r="T30" s="101" t="b">
        <f t="shared" si="0"/>
        <v>0</v>
      </c>
    </row>
    <row r="31" spans="1:20" x14ac:dyDescent="0.2">
      <c r="A31" s="68"/>
      <c r="B31" s="213"/>
      <c r="C31" s="41"/>
      <c r="D31" s="216"/>
      <c r="F31" s="788"/>
      <c r="G31" s="789"/>
      <c r="H31" s="789"/>
      <c r="I31" s="789"/>
      <c r="J31" s="789"/>
      <c r="K31" s="789"/>
      <c r="L31" s="789"/>
      <c r="M31" s="789"/>
      <c r="N31" s="790"/>
      <c r="O31" s="212"/>
      <c r="T31" s="101" t="b">
        <f t="shared" si="0"/>
        <v>0</v>
      </c>
    </row>
    <row r="32" spans="1:20" x14ac:dyDescent="0.2">
      <c r="A32" s="68"/>
      <c r="B32" s="213"/>
      <c r="C32" s="41"/>
      <c r="D32" s="216"/>
      <c r="F32" s="788"/>
      <c r="G32" s="789"/>
      <c r="H32" s="789"/>
      <c r="I32" s="789"/>
      <c r="J32" s="789"/>
      <c r="K32" s="789"/>
      <c r="L32" s="789"/>
      <c r="M32" s="789"/>
      <c r="N32" s="790"/>
      <c r="O32" s="212"/>
      <c r="T32" s="101" t="b">
        <f t="shared" si="0"/>
        <v>0</v>
      </c>
    </row>
    <row r="33" spans="1:20" x14ac:dyDescent="0.2">
      <c r="A33" s="68"/>
      <c r="B33" s="213"/>
      <c r="C33" s="41"/>
      <c r="D33" s="216"/>
      <c r="F33" s="791"/>
      <c r="G33" s="792"/>
      <c r="H33" s="792"/>
      <c r="I33" s="792"/>
      <c r="J33" s="792"/>
      <c r="K33" s="792"/>
      <c r="L33" s="792"/>
      <c r="M33" s="792"/>
      <c r="N33" s="793"/>
      <c r="O33" s="212"/>
      <c r="T33" s="101" t="b">
        <f t="shared" si="0"/>
        <v>0</v>
      </c>
    </row>
    <row r="34" spans="1:20" ht="13.5" customHeight="1" thickBot="1" x14ac:dyDescent="0.25">
      <c r="A34" s="68"/>
      <c r="B34" s="213"/>
      <c r="C34" s="129"/>
      <c r="D34" s="130"/>
      <c r="E34" s="131"/>
      <c r="F34" s="132"/>
      <c r="G34" s="133"/>
      <c r="H34" s="133"/>
      <c r="I34" s="133"/>
      <c r="J34" s="133"/>
      <c r="K34" s="133"/>
      <c r="L34" s="133"/>
      <c r="M34" s="133"/>
      <c r="N34" s="133"/>
      <c r="O34" s="212"/>
    </row>
    <row r="35" spans="1:20" ht="12.75" customHeight="1" thickBot="1" x14ac:dyDescent="0.25">
      <c r="A35" s="68"/>
      <c r="B35" s="213"/>
      <c r="C35" s="41"/>
      <c r="D35" s="216"/>
      <c r="E35" s="217"/>
      <c r="F35" s="217"/>
      <c r="G35" s="217"/>
      <c r="H35" s="217"/>
      <c r="I35" s="217"/>
      <c r="J35" s="217"/>
      <c r="K35" s="217"/>
      <c r="L35" s="217"/>
      <c r="M35" s="217"/>
      <c r="N35" s="217"/>
      <c r="O35" s="212"/>
    </row>
    <row r="36" spans="1:20" ht="15.75" customHeight="1" thickBot="1" x14ac:dyDescent="0.25">
      <c r="A36" s="159" t="str">
        <f>IF(COUNTA(J36,L36,F40:N48)=0,"","PRINT")</f>
        <v/>
      </c>
      <c r="B36" s="83"/>
      <c r="C36" s="218">
        <f>C21+1</f>
        <v>2</v>
      </c>
      <c r="D36" s="91" t="s">
        <v>6</v>
      </c>
      <c r="E36" s="774" t="str">
        <f>Translations!$B$584</f>
        <v>Åtgärder kommer att vidtas/har vidtagits:</v>
      </c>
      <c r="F36" s="774"/>
      <c r="G36" s="774"/>
      <c r="H36" s="774"/>
      <c r="I36" s="800"/>
      <c r="J36" s="219"/>
      <c r="K36" s="220" t="str">
        <f>Translations!$B$585</f>
        <v>När?</v>
      </c>
      <c r="L36" s="221"/>
      <c r="M36" s="222"/>
      <c r="N36" s="222"/>
      <c r="O36" s="212"/>
      <c r="P36" s="223" t="str">
        <f>IF(AND(COUNTA(J36,L36,F40:N48)&gt;0,COUNTIF(P37:$P$176,"PRINT")=0),"PRINT","")</f>
        <v/>
      </c>
      <c r="S36" s="159" t="b">
        <f>CNTR_VerRepImpRelevant=EUconst_NotRelevant</f>
        <v>0</v>
      </c>
      <c r="T36" s="159" t="b">
        <f>OR(S36=TRUE,AND(J36&lt;&gt;"",J36=FALSE))</f>
        <v>0</v>
      </c>
    </row>
    <row r="37" spans="1:20" ht="5.0999999999999996" customHeight="1" x14ac:dyDescent="0.2">
      <c r="A37" s="68"/>
      <c r="B37" s="213"/>
      <c r="C37" s="215"/>
      <c r="D37" s="216"/>
      <c r="E37" s="222"/>
      <c r="F37" s="222"/>
      <c r="G37" s="222"/>
      <c r="H37" s="222"/>
      <c r="I37" s="222"/>
      <c r="J37" s="222"/>
      <c r="K37" s="222"/>
      <c r="L37" s="222"/>
      <c r="M37" s="222"/>
      <c r="N37" s="222"/>
      <c r="O37" s="212"/>
    </row>
    <row r="38" spans="1:20" ht="15.75" customHeight="1" x14ac:dyDescent="0.2">
      <c r="A38" s="68"/>
      <c r="B38" s="213"/>
      <c r="C38" s="215"/>
      <c r="D38" s="91" t="s">
        <v>8</v>
      </c>
      <c r="E38" s="801" t="str">
        <f>Translations!$B$587</f>
        <v>Beskrivning</v>
      </c>
      <c r="F38" s="801"/>
      <c r="G38" s="801"/>
      <c r="H38" s="801"/>
      <c r="I38" s="801"/>
      <c r="J38" s="801"/>
      <c r="K38" s="801"/>
      <c r="L38" s="801"/>
      <c r="M38" s="801"/>
      <c r="N38" s="801"/>
      <c r="O38" s="212"/>
    </row>
    <row r="39" spans="1:20" s="28" customFormat="1" ht="12.75" customHeight="1" x14ac:dyDescent="0.2">
      <c r="A39" s="70"/>
      <c r="B39" s="213"/>
      <c r="C39" s="15"/>
      <c r="D39" s="121"/>
      <c r="E39" s="757" t="str">
        <f>Translations!$B$588</f>
        <v>Om du behöver mer utrymme för beskrivningen kan du också använda externa filer och hänvisa till dem här.</v>
      </c>
      <c r="F39" s="757"/>
      <c r="G39" s="757"/>
      <c r="H39" s="757"/>
      <c r="I39" s="757"/>
      <c r="J39" s="757"/>
      <c r="K39" s="757"/>
      <c r="L39" s="757"/>
      <c r="M39" s="757"/>
      <c r="N39" s="90"/>
      <c r="O39" s="84"/>
      <c r="P39" s="8"/>
      <c r="Q39" s="214"/>
      <c r="R39" s="214"/>
      <c r="S39" s="214"/>
      <c r="T39" s="82"/>
    </row>
    <row r="40" spans="1:20" x14ac:dyDescent="0.2">
      <c r="A40" s="68"/>
      <c r="B40" s="213"/>
      <c r="C40" s="41"/>
      <c r="D40" s="216"/>
      <c r="E40" s="224" t="str">
        <f>Translations!$B$85</f>
        <v>Titel:</v>
      </c>
      <c r="F40" s="794"/>
      <c r="G40" s="795"/>
      <c r="H40" s="795"/>
      <c r="I40" s="795"/>
      <c r="J40" s="795"/>
      <c r="K40" s="795"/>
      <c r="L40" s="795"/>
      <c r="M40" s="795"/>
      <c r="N40" s="796"/>
      <c r="O40" s="212"/>
      <c r="T40" s="101" t="b">
        <f>S36</f>
        <v>0</v>
      </c>
    </row>
    <row r="41" spans="1:20" x14ac:dyDescent="0.2">
      <c r="A41" s="68"/>
      <c r="B41" s="213"/>
      <c r="C41" s="41"/>
      <c r="D41" s="216"/>
      <c r="E41" s="224" t="str">
        <f>Translations!$B$587</f>
        <v>Beskrivning</v>
      </c>
      <c r="F41" s="797"/>
      <c r="G41" s="798"/>
      <c r="H41" s="798"/>
      <c r="I41" s="798"/>
      <c r="J41" s="798"/>
      <c r="K41" s="798"/>
      <c r="L41" s="798"/>
      <c r="M41" s="798"/>
      <c r="N41" s="799"/>
      <c r="O41" s="212"/>
      <c r="Q41" s="225"/>
      <c r="T41" s="101" t="b">
        <f t="shared" ref="T41:T48" si="1">T40</f>
        <v>0</v>
      </c>
    </row>
    <row r="42" spans="1:20" x14ac:dyDescent="0.2">
      <c r="A42" s="68"/>
      <c r="B42" s="213"/>
      <c r="C42" s="41"/>
      <c r="D42" s="216"/>
      <c r="F42" s="788"/>
      <c r="G42" s="789"/>
      <c r="H42" s="789"/>
      <c r="I42" s="789"/>
      <c r="J42" s="789"/>
      <c r="K42" s="789"/>
      <c r="L42" s="789"/>
      <c r="M42" s="789"/>
      <c r="N42" s="790"/>
      <c r="O42" s="212"/>
      <c r="T42" s="101" t="b">
        <f t="shared" si="1"/>
        <v>0</v>
      </c>
    </row>
    <row r="43" spans="1:20" x14ac:dyDescent="0.2">
      <c r="A43" s="68"/>
      <c r="B43" s="213"/>
      <c r="C43" s="41"/>
      <c r="D43" s="216"/>
      <c r="F43" s="788"/>
      <c r="G43" s="789"/>
      <c r="H43" s="789"/>
      <c r="I43" s="789"/>
      <c r="J43" s="789"/>
      <c r="K43" s="789"/>
      <c r="L43" s="789"/>
      <c r="M43" s="789"/>
      <c r="N43" s="790"/>
      <c r="O43" s="212"/>
      <c r="T43" s="101" t="b">
        <f t="shared" si="1"/>
        <v>0</v>
      </c>
    </row>
    <row r="44" spans="1:20" x14ac:dyDescent="0.2">
      <c r="A44" s="68"/>
      <c r="B44" s="213"/>
      <c r="C44" s="41"/>
      <c r="D44" s="216"/>
      <c r="F44" s="788"/>
      <c r="G44" s="789"/>
      <c r="H44" s="789"/>
      <c r="I44" s="789"/>
      <c r="J44" s="789"/>
      <c r="K44" s="789"/>
      <c r="L44" s="789"/>
      <c r="M44" s="789"/>
      <c r="N44" s="790"/>
      <c r="O44" s="212"/>
      <c r="T44" s="101" t="b">
        <f t="shared" si="1"/>
        <v>0</v>
      </c>
    </row>
    <row r="45" spans="1:20" x14ac:dyDescent="0.2">
      <c r="A45" s="68"/>
      <c r="B45" s="213"/>
      <c r="C45" s="41"/>
      <c r="D45" s="216"/>
      <c r="F45" s="788"/>
      <c r="G45" s="789"/>
      <c r="H45" s="789"/>
      <c r="I45" s="789"/>
      <c r="J45" s="789"/>
      <c r="K45" s="789"/>
      <c r="L45" s="789"/>
      <c r="M45" s="789"/>
      <c r="N45" s="790"/>
      <c r="O45" s="212"/>
      <c r="T45" s="101" t="b">
        <f t="shared" si="1"/>
        <v>0</v>
      </c>
    </row>
    <row r="46" spans="1:20" x14ac:dyDescent="0.2">
      <c r="A46" s="68"/>
      <c r="B46" s="213"/>
      <c r="C46" s="41"/>
      <c r="D46" s="216"/>
      <c r="F46" s="788"/>
      <c r="G46" s="789"/>
      <c r="H46" s="789"/>
      <c r="I46" s="789"/>
      <c r="J46" s="789"/>
      <c r="K46" s="789"/>
      <c r="L46" s="789"/>
      <c r="M46" s="789"/>
      <c r="N46" s="790"/>
      <c r="O46" s="212"/>
      <c r="T46" s="101" t="b">
        <f t="shared" si="1"/>
        <v>0</v>
      </c>
    </row>
    <row r="47" spans="1:20" x14ac:dyDescent="0.2">
      <c r="A47" s="68"/>
      <c r="B47" s="213"/>
      <c r="C47" s="41"/>
      <c r="D47" s="216"/>
      <c r="F47" s="788"/>
      <c r="G47" s="789"/>
      <c r="H47" s="789"/>
      <c r="I47" s="789"/>
      <c r="J47" s="789"/>
      <c r="K47" s="789"/>
      <c r="L47" s="789"/>
      <c r="M47" s="789"/>
      <c r="N47" s="790"/>
      <c r="O47" s="212"/>
      <c r="T47" s="101" t="b">
        <f t="shared" si="1"/>
        <v>0</v>
      </c>
    </row>
    <row r="48" spans="1:20" x14ac:dyDescent="0.2">
      <c r="A48" s="68"/>
      <c r="B48" s="213"/>
      <c r="C48" s="41"/>
      <c r="D48" s="216"/>
      <c r="F48" s="791"/>
      <c r="G48" s="792"/>
      <c r="H48" s="792"/>
      <c r="I48" s="792"/>
      <c r="J48" s="792"/>
      <c r="K48" s="792"/>
      <c r="L48" s="792"/>
      <c r="M48" s="792"/>
      <c r="N48" s="793"/>
      <c r="O48" s="212"/>
      <c r="T48" s="101" t="b">
        <f t="shared" si="1"/>
        <v>0</v>
      </c>
    </row>
    <row r="49" spans="1:20" ht="13.5" customHeight="1" thickBot="1" x14ac:dyDescent="0.25">
      <c r="A49" s="68"/>
      <c r="B49" s="213"/>
      <c r="C49" s="129"/>
      <c r="D49" s="130"/>
      <c r="E49" s="131"/>
      <c r="F49" s="132"/>
      <c r="G49" s="133"/>
      <c r="H49" s="133"/>
      <c r="I49" s="133"/>
      <c r="J49" s="133"/>
      <c r="K49" s="133"/>
      <c r="L49" s="133"/>
      <c r="M49" s="133"/>
      <c r="N49" s="133"/>
      <c r="O49" s="212"/>
    </row>
    <row r="50" spans="1:20" ht="12.75" customHeight="1" thickBot="1" x14ac:dyDescent="0.25">
      <c r="A50" s="68"/>
      <c r="B50" s="213"/>
      <c r="C50" s="41"/>
      <c r="D50" s="216"/>
      <c r="E50" s="217"/>
      <c r="F50" s="217"/>
      <c r="G50" s="217"/>
      <c r="H50" s="217"/>
      <c r="I50" s="217"/>
      <c r="J50" s="217"/>
      <c r="K50" s="217"/>
      <c r="L50" s="217"/>
      <c r="M50" s="217"/>
      <c r="N50" s="217"/>
      <c r="O50" s="212"/>
    </row>
    <row r="51" spans="1:20" ht="15.75" customHeight="1" thickBot="1" x14ac:dyDescent="0.25">
      <c r="A51" s="159" t="str">
        <f>IF(COUNTA(J51,L51,F55:N63)=0,"","PRINT")</f>
        <v/>
      </c>
      <c r="B51" s="83"/>
      <c r="C51" s="218">
        <f>C36+1</f>
        <v>3</v>
      </c>
      <c r="D51" s="91" t="s">
        <v>6</v>
      </c>
      <c r="E51" s="774" t="str">
        <f>Translations!$B$584</f>
        <v>Åtgärder kommer att vidtas/har vidtagits:</v>
      </c>
      <c r="F51" s="774"/>
      <c r="G51" s="774"/>
      <c r="H51" s="774"/>
      <c r="I51" s="800"/>
      <c r="J51" s="219"/>
      <c r="K51" s="220" t="str">
        <f>Translations!$B$585</f>
        <v>När?</v>
      </c>
      <c r="L51" s="221"/>
      <c r="M51" s="222"/>
      <c r="N51" s="222"/>
      <c r="O51" s="212"/>
      <c r="P51" s="223" t="str">
        <f>IF(AND(COUNTA(J51,L51,F55:N63)&gt;0,COUNTIF(P52:$P$176,"PRINT")=0),"PRINT","")</f>
        <v/>
      </c>
      <c r="S51" s="159" t="b">
        <f>CNTR_VerRepImpRelevant=EUconst_NotRelevant</f>
        <v>0</v>
      </c>
      <c r="T51" s="159" t="b">
        <f>OR(S51=TRUE,AND(J51&lt;&gt;"",J51=FALSE))</f>
        <v>0</v>
      </c>
    </row>
    <row r="52" spans="1:20" ht="5.0999999999999996" customHeight="1" x14ac:dyDescent="0.2">
      <c r="A52" s="68"/>
      <c r="B52" s="213"/>
      <c r="C52" s="215"/>
      <c r="D52" s="216"/>
      <c r="E52" s="222"/>
      <c r="F52" s="222"/>
      <c r="G52" s="222"/>
      <c r="H52" s="222"/>
      <c r="I52" s="222"/>
      <c r="J52" s="222"/>
      <c r="K52" s="222"/>
      <c r="L52" s="222"/>
      <c r="M52" s="222"/>
      <c r="N52" s="222"/>
      <c r="O52" s="212"/>
    </row>
    <row r="53" spans="1:20" ht="15.75" customHeight="1" x14ac:dyDescent="0.2">
      <c r="A53" s="68"/>
      <c r="B53" s="213"/>
      <c r="C53" s="215"/>
      <c r="D53" s="91" t="s">
        <v>8</v>
      </c>
      <c r="E53" s="801" t="str">
        <f>Translations!$B$587</f>
        <v>Beskrivning</v>
      </c>
      <c r="F53" s="801"/>
      <c r="G53" s="801"/>
      <c r="H53" s="801"/>
      <c r="I53" s="801"/>
      <c r="J53" s="801"/>
      <c r="K53" s="801"/>
      <c r="L53" s="801"/>
      <c r="M53" s="801"/>
      <c r="N53" s="801"/>
      <c r="O53" s="212"/>
    </row>
    <row r="54" spans="1:20" s="28" customFormat="1" ht="12.75" customHeight="1" x14ac:dyDescent="0.2">
      <c r="A54" s="70"/>
      <c r="B54" s="213"/>
      <c r="C54" s="15"/>
      <c r="D54" s="121"/>
      <c r="E54" s="757" t="str">
        <f>Translations!$B$588</f>
        <v>Om du behöver mer utrymme för beskrivningen kan du också använda externa filer och hänvisa till dem här.</v>
      </c>
      <c r="F54" s="757"/>
      <c r="G54" s="757"/>
      <c r="H54" s="757"/>
      <c r="I54" s="757"/>
      <c r="J54" s="757"/>
      <c r="K54" s="757"/>
      <c r="L54" s="757"/>
      <c r="M54" s="757"/>
      <c r="N54" s="90"/>
      <c r="O54" s="84"/>
      <c r="P54" s="8"/>
      <c r="Q54" s="214"/>
      <c r="R54" s="214"/>
      <c r="S54" s="214"/>
      <c r="T54" s="82"/>
    </row>
    <row r="55" spans="1:20" x14ac:dyDescent="0.2">
      <c r="A55" s="68"/>
      <c r="B55" s="213"/>
      <c r="C55" s="41"/>
      <c r="D55" s="216"/>
      <c r="E55" s="224" t="str">
        <f>Translations!$B$85</f>
        <v>Titel:</v>
      </c>
      <c r="F55" s="794"/>
      <c r="G55" s="795"/>
      <c r="H55" s="795"/>
      <c r="I55" s="795"/>
      <c r="J55" s="795"/>
      <c r="K55" s="795"/>
      <c r="L55" s="795"/>
      <c r="M55" s="795"/>
      <c r="N55" s="796"/>
      <c r="O55" s="212"/>
      <c r="T55" s="101" t="b">
        <f>S51</f>
        <v>0</v>
      </c>
    </row>
    <row r="56" spans="1:20" x14ac:dyDescent="0.2">
      <c r="A56" s="68"/>
      <c r="B56" s="213"/>
      <c r="C56" s="41"/>
      <c r="D56" s="216"/>
      <c r="E56" s="224" t="str">
        <f>Translations!$B$587</f>
        <v>Beskrivning</v>
      </c>
      <c r="F56" s="797"/>
      <c r="G56" s="798"/>
      <c r="H56" s="798"/>
      <c r="I56" s="798"/>
      <c r="J56" s="798"/>
      <c r="K56" s="798"/>
      <c r="L56" s="798"/>
      <c r="M56" s="798"/>
      <c r="N56" s="799"/>
      <c r="O56" s="212"/>
      <c r="Q56" s="225"/>
      <c r="T56" s="101" t="b">
        <f t="shared" ref="T56:T63" si="2">T55</f>
        <v>0</v>
      </c>
    </row>
    <row r="57" spans="1:20" x14ac:dyDescent="0.2">
      <c r="A57" s="68"/>
      <c r="B57" s="213"/>
      <c r="C57" s="41"/>
      <c r="D57" s="216"/>
      <c r="F57" s="788"/>
      <c r="G57" s="789"/>
      <c r="H57" s="789"/>
      <c r="I57" s="789"/>
      <c r="J57" s="789"/>
      <c r="K57" s="789"/>
      <c r="L57" s="789"/>
      <c r="M57" s="789"/>
      <c r="N57" s="790"/>
      <c r="O57" s="212"/>
      <c r="T57" s="101" t="b">
        <f t="shared" si="2"/>
        <v>0</v>
      </c>
    </row>
    <row r="58" spans="1:20" x14ac:dyDescent="0.2">
      <c r="A58" s="68"/>
      <c r="B58" s="213"/>
      <c r="C58" s="41"/>
      <c r="D58" s="216"/>
      <c r="F58" s="788"/>
      <c r="G58" s="789"/>
      <c r="H58" s="789"/>
      <c r="I58" s="789"/>
      <c r="J58" s="789"/>
      <c r="K58" s="789"/>
      <c r="L58" s="789"/>
      <c r="M58" s="789"/>
      <c r="N58" s="790"/>
      <c r="O58" s="212"/>
      <c r="T58" s="101" t="b">
        <f t="shared" si="2"/>
        <v>0</v>
      </c>
    </row>
    <row r="59" spans="1:20" x14ac:dyDescent="0.2">
      <c r="A59" s="68"/>
      <c r="B59" s="213"/>
      <c r="C59" s="41"/>
      <c r="D59" s="216"/>
      <c r="F59" s="788"/>
      <c r="G59" s="789"/>
      <c r="H59" s="789"/>
      <c r="I59" s="789"/>
      <c r="J59" s="789"/>
      <c r="K59" s="789"/>
      <c r="L59" s="789"/>
      <c r="M59" s="789"/>
      <c r="N59" s="790"/>
      <c r="O59" s="212"/>
      <c r="T59" s="101" t="b">
        <f t="shared" si="2"/>
        <v>0</v>
      </c>
    </row>
    <row r="60" spans="1:20" x14ac:dyDescent="0.2">
      <c r="A60" s="68"/>
      <c r="B60" s="213"/>
      <c r="C60" s="41"/>
      <c r="D60" s="216"/>
      <c r="F60" s="788"/>
      <c r="G60" s="789"/>
      <c r="H60" s="789"/>
      <c r="I60" s="789"/>
      <c r="J60" s="789"/>
      <c r="K60" s="789"/>
      <c r="L60" s="789"/>
      <c r="M60" s="789"/>
      <c r="N60" s="790"/>
      <c r="O60" s="212"/>
      <c r="T60" s="101" t="b">
        <f t="shared" si="2"/>
        <v>0</v>
      </c>
    </row>
    <row r="61" spans="1:20" x14ac:dyDescent="0.2">
      <c r="A61" s="68"/>
      <c r="B61" s="213"/>
      <c r="C61" s="41"/>
      <c r="D61" s="216"/>
      <c r="F61" s="788"/>
      <c r="G61" s="789"/>
      <c r="H61" s="789"/>
      <c r="I61" s="789"/>
      <c r="J61" s="789"/>
      <c r="K61" s="789"/>
      <c r="L61" s="789"/>
      <c r="M61" s="789"/>
      <c r="N61" s="790"/>
      <c r="O61" s="212"/>
      <c r="T61" s="101" t="b">
        <f t="shared" si="2"/>
        <v>0</v>
      </c>
    </row>
    <row r="62" spans="1:20" x14ac:dyDescent="0.2">
      <c r="A62" s="68"/>
      <c r="B62" s="213"/>
      <c r="C62" s="41"/>
      <c r="D62" s="216"/>
      <c r="F62" s="788"/>
      <c r="G62" s="789"/>
      <c r="H62" s="789"/>
      <c r="I62" s="789"/>
      <c r="J62" s="789"/>
      <c r="K62" s="789"/>
      <c r="L62" s="789"/>
      <c r="M62" s="789"/>
      <c r="N62" s="790"/>
      <c r="O62" s="212"/>
      <c r="T62" s="101" t="b">
        <f t="shared" si="2"/>
        <v>0</v>
      </c>
    </row>
    <row r="63" spans="1:20" x14ac:dyDescent="0.2">
      <c r="A63" s="68"/>
      <c r="B63" s="213"/>
      <c r="C63" s="41"/>
      <c r="D63" s="216"/>
      <c r="F63" s="791"/>
      <c r="G63" s="792"/>
      <c r="H63" s="792"/>
      <c r="I63" s="792"/>
      <c r="J63" s="792"/>
      <c r="K63" s="792"/>
      <c r="L63" s="792"/>
      <c r="M63" s="792"/>
      <c r="N63" s="793"/>
      <c r="O63" s="212"/>
      <c r="T63" s="101" t="b">
        <f t="shared" si="2"/>
        <v>0</v>
      </c>
    </row>
    <row r="64" spans="1:20" ht="13.5" customHeight="1" thickBot="1" x14ac:dyDescent="0.25">
      <c r="A64" s="68"/>
      <c r="B64" s="213"/>
      <c r="C64" s="129"/>
      <c r="D64" s="130"/>
      <c r="E64" s="131"/>
      <c r="F64" s="132"/>
      <c r="G64" s="133"/>
      <c r="H64" s="133"/>
      <c r="I64" s="133"/>
      <c r="J64" s="133"/>
      <c r="K64" s="133"/>
      <c r="L64" s="133"/>
      <c r="M64" s="133"/>
      <c r="N64" s="133"/>
      <c r="O64" s="212"/>
    </row>
    <row r="65" spans="1:20" ht="12.75" customHeight="1" thickBot="1" x14ac:dyDescent="0.25">
      <c r="A65" s="68"/>
      <c r="B65" s="213"/>
      <c r="C65" s="41"/>
      <c r="D65" s="216"/>
      <c r="E65" s="217"/>
      <c r="F65" s="217"/>
      <c r="G65" s="217"/>
      <c r="H65" s="217"/>
      <c r="I65" s="217"/>
      <c r="J65" s="217"/>
      <c r="K65" s="217"/>
      <c r="L65" s="217"/>
      <c r="M65" s="217"/>
      <c r="N65" s="217"/>
      <c r="O65" s="212"/>
    </row>
    <row r="66" spans="1:20" ht="15.75" customHeight="1" thickBot="1" x14ac:dyDescent="0.25">
      <c r="A66" s="159" t="str">
        <f>IF(COUNTA(J66,L66,F70:N78)=0,"","PRINT")</f>
        <v/>
      </c>
      <c r="B66" s="83"/>
      <c r="C66" s="218">
        <f>C51+1</f>
        <v>4</v>
      </c>
      <c r="D66" s="91" t="s">
        <v>6</v>
      </c>
      <c r="E66" s="774" t="str">
        <f>Translations!$B$584</f>
        <v>Åtgärder kommer att vidtas/har vidtagits:</v>
      </c>
      <c r="F66" s="774"/>
      <c r="G66" s="774"/>
      <c r="H66" s="774"/>
      <c r="I66" s="800"/>
      <c r="J66" s="219"/>
      <c r="K66" s="220" t="str">
        <f>Translations!$B$585</f>
        <v>När?</v>
      </c>
      <c r="L66" s="221"/>
      <c r="M66" s="222"/>
      <c r="N66" s="222"/>
      <c r="O66" s="212"/>
      <c r="P66" s="223" t="str">
        <f>IF(AND(COUNTA(J66,L66,F70:N78)&gt;0,COUNTIF(P67:$P$176,"PRINT")=0),"PRINT","")</f>
        <v/>
      </c>
      <c r="S66" s="159" t="b">
        <f>CNTR_VerRepImpRelevant=EUconst_NotRelevant</f>
        <v>0</v>
      </c>
      <c r="T66" s="159" t="b">
        <f>OR(S66=TRUE,AND(J66&lt;&gt;"",J66=FALSE))</f>
        <v>0</v>
      </c>
    </row>
    <row r="67" spans="1:20" ht="5.0999999999999996" customHeight="1" x14ac:dyDescent="0.2">
      <c r="A67" s="68"/>
      <c r="B67" s="213"/>
      <c r="C67" s="215"/>
      <c r="D67" s="216"/>
      <c r="E67" s="222"/>
      <c r="F67" s="222"/>
      <c r="G67" s="222"/>
      <c r="H67" s="222"/>
      <c r="I67" s="222"/>
      <c r="J67" s="222"/>
      <c r="K67" s="222"/>
      <c r="L67" s="222"/>
      <c r="M67" s="222"/>
      <c r="N67" s="222"/>
      <c r="O67" s="212"/>
    </row>
    <row r="68" spans="1:20" ht="15.75" customHeight="1" x14ac:dyDescent="0.2">
      <c r="A68" s="68"/>
      <c r="B68" s="213"/>
      <c r="C68" s="215"/>
      <c r="D68" s="91" t="s">
        <v>8</v>
      </c>
      <c r="E68" s="801" t="str">
        <f>Translations!$B$587</f>
        <v>Beskrivning</v>
      </c>
      <c r="F68" s="801"/>
      <c r="G68" s="801"/>
      <c r="H68" s="801"/>
      <c r="I68" s="801"/>
      <c r="J68" s="801"/>
      <c r="K68" s="801"/>
      <c r="L68" s="801"/>
      <c r="M68" s="801"/>
      <c r="N68" s="801"/>
      <c r="O68" s="212"/>
    </row>
    <row r="69" spans="1:20" s="28" customFormat="1" ht="12.75" customHeight="1" x14ac:dyDescent="0.2">
      <c r="A69" s="70"/>
      <c r="B69" s="213"/>
      <c r="C69" s="15"/>
      <c r="D69" s="121"/>
      <c r="E69" s="757" t="str">
        <f>Translations!$B$588</f>
        <v>Om du behöver mer utrymme för beskrivningen kan du också använda externa filer och hänvisa till dem här.</v>
      </c>
      <c r="F69" s="757"/>
      <c r="G69" s="757"/>
      <c r="H69" s="757"/>
      <c r="I69" s="757"/>
      <c r="J69" s="757"/>
      <c r="K69" s="757"/>
      <c r="L69" s="757"/>
      <c r="M69" s="757"/>
      <c r="N69" s="90"/>
      <c r="O69" s="84"/>
      <c r="P69" s="8"/>
      <c r="Q69" s="214"/>
      <c r="R69" s="214"/>
      <c r="S69" s="214"/>
      <c r="T69" s="82"/>
    </row>
    <row r="70" spans="1:20" x14ac:dyDescent="0.2">
      <c r="A70" s="68"/>
      <c r="B70" s="213"/>
      <c r="C70" s="41"/>
      <c r="D70" s="216"/>
      <c r="E70" s="224" t="str">
        <f>Translations!$B$85</f>
        <v>Titel:</v>
      </c>
      <c r="F70" s="794"/>
      <c r="G70" s="795"/>
      <c r="H70" s="795"/>
      <c r="I70" s="795"/>
      <c r="J70" s="795"/>
      <c r="K70" s="795"/>
      <c r="L70" s="795"/>
      <c r="M70" s="795"/>
      <c r="N70" s="796"/>
      <c r="O70" s="212"/>
      <c r="T70" s="101" t="b">
        <f>S66</f>
        <v>0</v>
      </c>
    </row>
    <row r="71" spans="1:20" x14ac:dyDescent="0.2">
      <c r="A71" s="68"/>
      <c r="B71" s="213"/>
      <c r="C71" s="41"/>
      <c r="D71" s="216"/>
      <c r="E71" s="224" t="str">
        <f>Translations!$B$587</f>
        <v>Beskrivning</v>
      </c>
      <c r="F71" s="797"/>
      <c r="G71" s="798"/>
      <c r="H71" s="798"/>
      <c r="I71" s="798"/>
      <c r="J71" s="798"/>
      <c r="K71" s="798"/>
      <c r="L71" s="798"/>
      <c r="M71" s="798"/>
      <c r="N71" s="799"/>
      <c r="O71" s="212"/>
      <c r="Q71" s="225"/>
      <c r="T71" s="101" t="b">
        <f t="shared" ref="T71:T78" si="3">T70</f>
        <v>0</v>
      </c>
    </row>
    <row r="72" spans="1:20" x14ac:dyDescent="0.2">
      <c r="A72" s="68"/>
      <c r="B72" s="213"/>
      <c r="C72" s="41"/>
      <c r="D72" s="216"/>
      <c r="F72" s="788"/>
      <c r="G72" s="789"/>
      <c r="H72" s="789"/>
      <c r="I72" s="789"/>
      <c r="J72" s="789"/>
      <c r="K72" s="789"/>
      <c r="L72" s="789"/>
      <c r="M72" s="789"/>
      <c r="N72" s="790"/>
      <c r="O72" s="212"/>
      <c r="T72" s="101" t="b">
        <f t="shared" si="3"/>
        <v>0</v>
      </c>
    </row>
    <row r="73" spans="1:20" x14ac:dyDescent="0.2">
      <c r="A73" s="68"/>
      <c r="B73" s="213"/>
      <c r="C73" s="41"/>
      <c r="D73" s="216"/>
      <c r="F73" s="788"/>
      <c r="G73" s="789"/>
      <c r="H73" s="789"/>
      <c r="I73" s="789"/>
      <c r="J73" s="789"/>
      <c r="K73" s="789"/>
      <c r="L73" s="789"/>
      <c r="M73" s="789"/>
      <c r="N73" s="790"/>
      <c r="O73" s="212"/>
      <c r="T73" s="101" t="b">
        <f t="shared" si="3"/>
        <v>0</v>
      </c>
    </row>
    <row r="74" spans="1:20" x14ac:dyDescent="0.2">
      <c r="A74" s="68"/>
      <c r="B74" s="213"/>
      <c r="C74" s="41"/>
      <c r="D74" s="216"/>
      <c r="F74" s="788"/>
      <c r="G74" s="789"/>
      <c r="H74" s="789"/>
      <c r="I74" s="789"/>
      <c r="J74" s="789"/>
      <c r="K74" s="789"/>
      <c r="L74" s="789"/>
      <c r="M74" s="789"/>
      <c r="N74" s="790"/>
      <c r="O74" s="212"/>
      <c r="T74" s="101" t="b">
        <f t="shared" si="3"/>
        <v>0</v>
      </c>
    </row>
    <row r="75" spans="1:20" x14ac:dyDescent="0.2">
      <c r="A75" s="68"/>
      <c r="B75" s="213"/>
      <c r="C75" s="41"/>
      <c r="D75" s="216"/>
      <c r="F75" s="788"/>
      <c r="G75" s="789"/>
      <c r="H75" s="789"/>
      <c r="I75" s="789"/>
      <c r="J75" s="789"/>
      <c r="K75" s="789"/>
      <c r="L75" s="789"/>
      <c r="M75" s="789"/>
      <c r="N75" s="790"/>
      <c r="O75" s="212"/>
      <c r="T75" s="101" t="b">
        <f t="shared" si="3"/>
        <v>0</v>
      </c>
    </row>
    <row r="76" spans="1:20" x14ac:dyDescent="0.2">
      <c r="A76" s="68"/>
      <c r="B76" s="213"/>
      <c r="C76" s="41"/>
      <c r="D76" s="216"/>
      <c r="F76" s="788"/>
      <c r="G76" s="789"/>
      <c r="H76" s="789"/>
      <c r="I76" s="789"/>
      <c r="J76" s="789"/>
      <c r="K76" s="789"/>
      <c r="L76" s="789"/>
      <c r="M76" s="789"/>
      <c r="N76" s="790"/>
      <c r="O76" s="212"/>
      <c r="T76" s="101" t="b">
        <f t="shared" si="3"/>
        <v>0</v>
      </c>
    </row>
    <row r="77" spans="1:20" x14ac:dyDescent="0.2">
      <c r="A77" s="68"/>
      <c r="B77" s="213"/>
      <c r="C77" s="41"/>
      <c r="D77" s="216"/>
      <c r="F77" s="788"/>
      <c r="G77" s="789"/>
      <c r="H77" s="789"/>
      <c r="I77" s="789"/>
      <c r="J77" s="789"/>
      <c r="K77" s="789"/>
      <c r="L77" s="789"/>
      <c r="M77" s="789"/>
      <c r="N77" s="790"/>
      <c r="O77" s="212"/>
      <c r="T77" s="101" t="b">
        <f t="shared" si="3"/>
        <v>0</v>
      </c>
    </row>
    <row r="78" spans="1:20" x14ac:dyDescent="0.2">
      <c r="A78" s="68"/>
      <c r="B78" s="213"/>
      <c r="C78" s="41"/>
      <c r="D78" s="216"/>
      <c r="F78" s="791"/>
      <c r="G78" s="792"/>
      <c r="H78" s="792"/>
      <c r="I78" s="792"/>
      <c r="J78" s="792"/>
      <c r="K78" s="792"/>
      <c r="L78" s="792"/>
      <c r="M78" s="792"/>
      <c r="N78" s="793"/>
      <c r="O78" s="212"/>
      <c r="T78" s="101" t="b">
        <f t="shared" si="3"/>
        <v>0</v>
      </c>
    </row>
    <row r="79" spans="1:20" ht="13.5" customHeight="1" thickBot="1" x14ac:dyDescent="0.25">
      <c r="A79" s="68"/>
      <c r="B79" s="213"/>
      <c r="C79" s="129"/>
      <c r="D79" s="130"/>
      <c r="E79" s="131"/>
      <c r="F79" s="132"/>
      <c r="G79" s="133"/>
      <c r="H79" s="133"/>
      <c r="I79" s="133"/>
      <c r="J79" s="133"/>
      <c r="K79" s="133"/>
      <c r="L79" s="133"/>
      <c r="M79" s="133"/>
      <c r="N79" s="133"/>
      <c r="O79" s="212"/>
    </row>
    <row r="80" spans="1:20" ht="12.75" customHeight="1" thickBot="1" x14ac:dyDescent="0.25">
      <c r="A80" s="68"/>
      <c r="B80" s="213"/>
      <c r="C80" s="41"/>
      <c r="D80" s="216"/>
      <c r="E80" s="217"/>
      <c r="F80" s="217"/>
      <c r="G80" s="217"/>
      <c r="H80" s="217"/>
      <c r="I80" s="217"/>
      <c r="J80" s="217"/>
      <c r="K80" s="217"/>
      <c r="L80" s="217"/>
      <c r="M80" s="217"/>
      <c r="N80" s="217"/>
      <c r="O80" s="212"/>
    </row>
    <row r="81" spans="1:20" ht="15.75" customHeight="1" thickBot="1" x14ac:dyDescent="0.25">
      <c r="A81" s="159" t="str">
        <f>IF(COUNTA(J81,L81,F85:N93)=0,"","PRINT")</f>
        <v/>
      </c>
      <c r="B81" s="83"/>
      <c r="C81" s="218">
        <f>C66+1</f>
        <v>5</v>
      </c>
      <c r="D81" s="91" t="s">
        <v>6</v>
      </c>
      <c r="E81" s="774" t="str">
        <f>Translations!$B$584</f>
        <v>Åtgärder kommer att vidtas/har vidtagits:</v>
      </c>
      <c r="F81" s="774"/>
      <c r="G81" s="774"/>
      <c r="H81" s="774"/>
      <c r="I81" s="800"/>
      <c r="J81" s="219"/>
      <c r="K81" s="220" t="str">
        <f>Translations!$B$585</f>
        <v>När?</v>
      </c>
      <c r="L81" s="221"/>
      <c r="M81" s="222"/>
      <c r="N81" s="222"/>
      <c r="O81" s="212"/>
      <c r="P81" s="223" t="str">
        <f>IF(AND(COUNTA(J81,L81,F85:N93)&gt;0,COUNTIF(P82:$P$176,"PRINT")=0),"PRINT","")</f>
        <v/>
      </c>
      <c r="S81" s="159" t="b">
        <f>CNTR_VerRepImpRelevant=EUconst_NotRelevant</f>
        <v>0</v>
      </c>
      <c r="T81" s="159" t="b">
        <f>OR(S81=TRUE,AND(J81&lt;&gt;"",J81=FALSE))</f>
        <v>0</v>
      </c>
    </row>
    <row r="82" spans="1:20" ht="5.0999999999999996" customHeight="1" x14ac:dyDescent="0.2">
      <c r="A82" s="68"/>
      <c r="B82" s="213"/>
      <c r="C82" s="215"/>
      <c r="D82" s="216"/>
      <c r="E82" s="222"/>
      <c r="F82" s="222"/>
      <c r="G82" s="222"/>
      <c r="H82" s="222"/>
      <c r="I82" s="222"/>
      <c r="J82" s="222"/>
      <c r="K82" s="222"/>
      <c r="L82" s="222"/>
      <c r="M82" s="222"/>
      <c r="N82" s="222"/>
      <c r="O82" s="212"/>
    </row>
    <row r="83" spans="1:20" ht="15.75" customHeight="1" x14ac:dyDescent="0.2">
      <c r="A83" s="68"/>
      <c r="B83" s="213"/>
      <c r="C83" s="215"/>
      <c r="D83" s="91" t="s">
        <v>8</v>
      </c>
      <c r="E83" s="801" t="str">
        <f>Translations!$B$587</f>
        <v>Beskrivning</v>
      </c>
      <c r="F83" s="801"/>
      <c r="G83" s="801"/>
      <c r="H83" s="801"/>
      <c r="I83" s="801"/>
      <c r="J83" s="801"/>
      <c r="K83" s="801"/>
      <c r="L83" s="801"/>
      <c r="M83" s="801"/>
      <c r="N83" s="801"/>
      <c r="O83" s="212"/>
    </row>
    <row r="84" spans="1:20" s="28" customFormat="1" ht="12.75" customHeight="1" x14ac:dyDescent="0.2">
      <c r="A84" s="70"/>
      <c r="B84" s="213"/>
      <c r="C84" s="15"/>
      <c r="D84" s="121"/>
      <c r="E84" s="757" t="str">
        <f>Translations!$B$588</f>
        <v>Om du behöver mer utrymme för beskrivningen kan du också använda externa filer och hänvisa till dem här.</v>
      </c>
      <c r="F84" s="757"/>
      <c r="G84" s="757"/>
      <c r="H84" s="757"/>
      <c r="I84" s="757"/>
      <c r="J84" s="757"/>
      <c r="K84" s="757"/>
      <c r="L84" s="757"/>
      <c r="M84" s="757"/>
      <c r="N84" s="90"/>
      <c r="O84" s="84"/>
      <c r="P84" s="8"/>
      <c r="Q84" s="214"/>
      <c r="R84" s="214"/>
      <c r="S84" s="214"/>
      <c r="T84" s="82"/>
    </row>
    <row r="85" spans="1:20" x14ac:dyDescent="0.2">
      <c r="A85" s="68"/>
      <c r="B85" s="213"/>
      <c r="C85" s="41"/>
      <c r="D85" s="216"/>
      <c r="E85" s="224" t="str">
        <f>Translations!$B$85</f>
        <v>Titel:</v>
      </c>
      <c r="F85" s="794"/>
      <c r="G85" s="795"/>
      <c r="H85" s="795"/>
      <c r="I85" s="795"/>
      <c r="J85" s="795"/>
      <c r="K85" s="795"/>
      <c r="L85" s="795"/>
      <c r="M85" s="795"/>
      <c r="N85" s="796"/>
      <c r="O85" s="212"/>
      <c r="T85" s="101" t="b">
        <f>S81</f>
        <v>0</v>
      </c>
    </row>
    <row r="86" spans="1:20" x14ac:dyDescent="0.2">
      <c r="A86" s="68"/>
      <c r="B86" s="213"/>
      <c r="C86" s="41"/>
      <c r="D86" s="216"/>
      <c r="E86" s="224" t="str">
        <f>Translations!$B$587</f>
        <v>Beskrivning</v>
      </c>
      <c r="F86" s="797"/>
      <c r="G86" s="798"/>
      <c r="H86" s="798"/>
      <c r="I86" s="798"/>
      <c r="J86" s="798"/>
      <c r="K86" s="798"/>
      <c r="L86" s="798"/>
      <c r="M86" s="798"/>
      <c r="N86" s="799"/>
      <c r="O86" s="212"/>
      <c r="Q86" s="225"/>
      <c r="T86" s="101" t="b">
        <f t="shared" ref="T86:T93" si="4">T85</f>
        <v>0</v>
      </c>
    </row>
    <row r="87" spans="1:20" x14ac:dyDescent="0.2">
      <c r="A87" s="68"/>
      <c r="B87" s="213"/>
      <c r="C87" s="41"/>
      <c r="D87" s="216"/>
      <c r="F87" s="788"/>
      <c r="G87" s="789"/>
      <c r="H87" s="789"/>
      <c r="I87" s="789"/>
      <c r="J87" s="789"/>
      <c r="K87" s="789"/>
      <c r="L87" s="789"/>
      <c r="M87" s="789"/>
      <c r="N87" s="790"/>
      <c r="O87" s="212"/>
      <c r="T87" s="101" t="b">
        <f t="shared" si="4"/>
        <v>0</v>
      </c>
    </row>
    <row r="88" spans="1:20" x14ac:dyDescent="0.2">
      <c r="A88" s="68"/>
      <c r="B88" s="213"/>
      <c r="C88" s="41"/>
      <c r="D88" s="216"/>
      <c r="F88" s="788"/>
      <c r="G88" s="789"/>
      <c r="H88" s="789"/>
      <c r="I88" s="789"/>
      <c r="J88" s="789"/>
      <c r="K88" s="789"/>
      <c r="L88" s="789"/>
      <c r="M88" s="789"/>
      <c r="N88" s="790"/>
      <c r="O88" s="212"/>
      <c r="T88" s="101" t="b">
        <f t="shared" si="4"/>
        <v>0</v>
      </c>
    </row>
    <row r="89" spans="1:20" x14ac:dyDescent="0.2">
      <c r="A89" s="68"/>
      <c r="B89" s="213"/>
      <c r="C89" s="41"/>
      <c r="D89" s="216"/>
      <c r="F89" s="788"/>
      <c r="G89" s="789"/>
      <c r="H89" s="789"/>
      <c r="I89" s="789"/>
      <c r="J89" s="789"/>
      <c r="K89" s="789"/>
      <c r="L89" s="789"/>
      <c r="M89" s="789"/>
      <c r="N89" s="790"/>
      <c r="O89" s="212"/>
      <c r="T89" s="101" t="b">
        <f t="shared" si="4"/>
        <v>0</v>
      </c>
    </row>
    <row r="90" spans="1:20" x14ac:dyDescent="0.2">
      <c r="A90" s="68"/>
      <c r="B90" s="213"/>
      <c r="C90" s="41"/>
      <c r="D90" s="216"/>
      <c r="F90" s="788"/>
      <c r="G90" s="789"/>
      <c r="H90" s="789"/>
      <c r="I90" s="789"/>
      <c r="J90" s="789"/>
      <c r="K90" s="789"/>
      <c r="L90" s="789"/>
      <c r="M90" s="789"/>
      <c r="N90" s="790"/>
      <c r="O90" s="212"/>
      <c r="T90" s="101" t="b">
        <f t="shared" si="4"/>
        <v>0</v>
      </c>
    </row>
    <row r="91" spans="1:20" x14ac:dyDescent="0.2">
      <c r="A91" s="68"/>
      <c r="B91" s="213"/>
      <c r="C91" s="41"/>
      <c r="D91" s="216"/>
      <c r="F91" s="788"/>
      <c r="G91" s="789"/>
      <c r="H91" s="789"/>
      <c r="I91" s="789"/>
      <c r="J91" s="789"/>
      <c r="K91" s="789"/>
      <c r="L91" s="789"/>
      <c r="M91" s="789"/>
      <c r="N91" s="790"/>
      <c r="O91" s="212"/>
      <c r="T91" s="101" t="b">
        <f t="shared" si="4"/>
        <v>0</v>
      </c>
    </row>
    <row r="92" spans="1:20" x14ac:dyDescent="0.2">
      <c r="A92" s="68"/>
      <c r="B92" s="213"/>
      <c r="C92" s="41"/>
      <c r="D92" s="216"/>
      <c r="F92" s="788"/>
      <c r="G92" s="789"/>
      <c r="H92" s="789"/>
      <c r="I92" s="789"/>
      <c r="J92" s="789"/>
      <c r="K92" s="789"/>
      <c r="L92" s="789"/>
      <c r="M92" s="789"/>
      <c r="N92" s="790"/>
      <c r="O92" s="212"/>
      <c r="T92" s="101" t="b">
        <f t="shared" si="4"/>
        <v>0</v>
      </c>
    </row>
    <row r="93" spans="1:20" x14ac:dyDescent="0.2">
      <c r="A93" s="68"/>
      <c r="B93" s="213"/>
      <c r="C93" s="41"/>
      <c r="D93" s="216"/>
      <c r="F93" s="791"/>
      <c r="G93" s="792"/>
      <c r="H93" s="792"/>
      <c r="I93" s="792"/>
      <c r="J93" s="792"/>
      <c r="K93" s="792"/>
      <c r="L93" s="792"/>
      <c r="M93" s="792"/>
      <c r="N93" s="793"/>
      <c r="O93" s="212"/>
      <c r="T93" s="101" t="b">
        <f t="shared" si="4"/>
        <v>0</v>
      </c>
    </row>
    <row r="94" spans="1:20" ht="13.5" customHeight="1" thickBot="1" x14ac:dyDescent="0.25">
      <c r="A94" s="68"/>
      <c r="B94" s="213"/>
      <c r="C94" s="129"/>
      <c r="D94" s="130"/>
      <c r="E94" s="131"/>
      <c r="F94" s="132"/>
      <c r="G94" s="133"/>
      <c r="H94" s="133"/>
      <c r="I94" s="133"/>
      <c r="J94" s="133"/>
      <c r="K94" s="133"/>
      <c r="L94" s="133"/>
      <c r="M94" s="133"/>
      <c r="N94" s="133"/>
      <c r="O94" s="212"/>
    </row>
    <row r="95" spans="1:20" ht="12.75" customHeight="1" thickBot="1" x14ac:dyDescent="0.25">
      <c r="A95" s="68"/>
      <c r="B95" s="213"/>
      <c r="C95" s="41"/>
      <c r="D95" s="216"/>
      <c r="E95" s="217"/>
      <c r="F95" s="217"/>
      <c r="G95" s="217"/>
      <c r="H95" s="217"/>
      <c r="I95" s="217"/>
      <c r="J95" s="217"/>
      <c r="K95" s="217"/>
      <c r="L95" s="217"/>
      <c r="M95" s="217"/>
      <c r="N95" s="217"/>
      <c r="O95" s="212"/>
    </row>
    <row r="96" spans="1:20" ht="15.75" customHeight="1" thickBot="1" x14ac:dyDescent="0.25">
      <c r="A96" s="159" t="str">
        <f>IF(COUNTA(J96,L96,F100:N108)=0,"","PRINT")</f>
        <v/>
      </c>
      <c r="B96" s="83"/>
      <c r="C96" s="218">
        <f>C81+1</f>
        <v>6</v>
      </c>
      <c r="D96" s="91" t="s">
        <v>6</v>
      </c>
      <c r="E96" s="774" t="str">
        <f>Translations!$B$584</f>
        <v>Åtgärder kommer att vidtas/har vidtagits:</v>
      </c>
      <c r="F96" s="774"/>
      <c r="G96" s="774"/>
      <c r="H96" s="774"/>
      <c r="I96" s="800"/>
      <c r="J96" s="219"/>
      <c r="K96" s="220" t="str">
        <f>Translations!$B$585</f>
        <v>När?</v>
      </c>
      <c r="L96" s="221"/>
      <c r="M96" s="222"/>
      <c r="N96" s="222"/>
      <c r="O96" s="212"/>
      <c r="P96" s="223" t="str">
        <f>IF(AND(COUNTA(J96,L96,F100:N108)&gt;0,COUNTIF(P97:$P$176,"PRINT")=0),"PRINT","")</f>
        <v/>
      </c>
      <c r="S96" s="159" t="b">
        <f>CNTR_VerRepImpRelevant=EUconst_NotRelevant</f>
        <v>0</v>
      </c>
      <c r="T96" s="159" t="b">
        <f>OR(S96=TRUE,AND(J96&lt;&gt;"",J96=FALSE))</f>
        <v>0</v>
      </c>
    </row>
    <row r="97" spans="1:20" ht="5.0999999999999996" customHeight="1" x14ac:dyDescent="0.2">
      <c r="A97" s="68"/>
      <c r="B97" s="213"/>
      <c r="C97" s="215"/>
      <c r="D97" s="216"/>
      <c r="E97" s="222"/>
      <c r="F97" s="222"/>
      <c r="G97" s="222"/>
      <c r="H97" s="222"/>
      <c r="I97" s="222"/>
      <c r="J97" s="222"/>
      <c r="K97" s="222"/>
      <c r="L97" s="222"/>
      <c r="M97" s="222"/>
      <c r="N97" s="222"/>
      <c r="O97" s="212"/>
    </row>
    <row r="98" spans="1:20" ht="15.75" customHeight="1" x14ac:dyDescent="0.2">
      <c r="A98" s="68"/>
      <c r="B98" s="213"/>
      <c r="C98" s="215"/>
      <c r="D98" s="91" t="s">
        <v>8</v>
      </c>
      <c r="E98" s="801" t="str">
        <f>Translations!$B$587</f>
        <v>Beskrivning</v>
      </c>
      <c r="F98" s="801"/>
      <c r="G98" s="801"/>
      <c r="H98" s="801"/>
      <c r="I98" s="801"/>
      <c r="J98" s="801"/>
      <c r="K98" s="801"/>
      <c r="L98" s="801"/>
      <c r="M98" s="801"/>
      <c r="N98" s="801"/>
      <c r="O98" s="212"/>
    </row>
    <row r="99" spans="1:20" s="28" customFormat="1" ht="12.75" customHeight="1" x14ac:dyDescent="0.2">
      <c r="A99" s="70"/>
      <c r="B99" s="213"/>
      <c r="C99" s="15"/>
      <c r="D99" s="121"/>
      <c r="E99" s="757" t="str">
        <f>Translations!$B$588</f>
        <v>Om du behöver mer utrymme för beskrivningen kan du också använda externa filer och hänvisa till dem här.</v>
      </c>
      <c r="F99" s="757"/>
      <c r="G99" s="757"/>
      <c r="H99" s="757"/>
      <c r="I99" s="757"/>
      <c r="J99" s="757"/>
      <c r="K99" s="757"/>
      <c r="L99" s="757"/>
      <c r="M99" s="757"/>
      <c r="N99" s="90"/>
      <c r="O99" s="84"/>
      <c r="P99" s="8"/>
      <c r="Q99" s="214"/>
      <c r="R99" s="214"/>
      <c r="S99" s="214"/>
      <c r="T99" s="82"/>
    </row>
    <row r="100" spans="1:20" x14ac:dyDescent="0.2">
      <c r="A100" s="68"/>
      <c r="B100" s="213"/>
      <c r="C100" s="41"/>
      <c r="D100" s="216"/>
      <c r="E100" s="224" t="str">
        <f>Translations!$B$85</f>
        <v>Titel:</v>
      </c>
      <c r="F100" s="794"/>
      <c r="G100" s="795"/>
      <c r="H100" s="795"/>
      <c r="I100" s="795"/>
      <c r="J100" s="795"/>
      <c r="K100" s="795"/>
      <c r="L100" s="795"/>
      <c r="M100" s="795"/>
      <c r="N100" s="796"/>
      <c r="O100" s="212"/>
      <c r="T100" s="101" t="b">
        <f>S96</f>
        <v>0</v>
      </c>
    </row>
    <row r="101" spans="1:20" x14ac:dyDescent="0.2">
      <c r="A101" s="68"/>
      <c r="B101" s="213"/>
      <c r="C101" s="41"/>
      <c r="D101" s="216"/>
      <c r="E101" s="224" t="str">
        <f>Translations!$B$587</f>
        <v>Beskrivning</v>
      </c>
      <c r="F101" s="797"/>
      <c r="G101" s="798"/>
      <c r="H101" s="798"/>
      <c r="I101" s="798"/>
      <c r="J101" s="798"/>
      <c r="K101" s="798"/>
      <c r="L101" s="798"/>
      <c r="M101" s="798"/>
      <c r="N101" s="799"/>
      <c r="O101" s="212"/>
      <c r="Q101" s="225"/>
      <c r="T101" s="101" t="b">
        <f t="shared" ref="T101:T108" si="5">T100</f>
        <v>0</v>
      </c>
    </row>
    <row r="102" spans="1:20" x14ac:dyDescent="0.2">
      <c r="A102" s="68"/>
      <c r="B102" s="213"/>
      <c r="C102" s="41"/>
      <c r="D102" s="216"/>
      <c r="F102" s="788"/>
      <c r="G102" s="789"/>
      <c r="H102" s="789"/>
      <c r="I102" s="789"/>
      <c r="J102" s="789"/>
      <c r="K102" s="789"/>
      <c r="L102" s="789"/>
      <c r="M102" s="789"/>
      <c r="N102" s="790"/>
      <c r="O102" s="212"/>
      <c r="T102" s="101" t="b">
        <f t="shared" si="5"/>
        <v>0</v>
      </c>
    </row>
    <row r="103" spans="1:20" x14ac:dyDescent="0.2">
      <c r="A103" s="68"/>
      <c r="B103" s="213"/>
      <c r="C103" s="41"/>
      <c r="D103" s="216"/>
      <c r="F103" s="788"/>
      <c r="G103" s="789"/>
      <c r="H103" s="789"/>
      <c r="I103" s="789"/>
      <c r="J103" s="789"/>
      <c r="K103" s="789"/>
      <c r="L103" s="789"/>
      <c r="M103" s="789"/>
      <c r="N103" s="790"/>
      <c r="O103" s="212"/>
      <c r="T103" s="101" t="b">
        <f t="shared" si="5"/>
        <v>0</v>
      </c>
    </row>
    <row r="104" spans="1:20" x14ac:dyDescent="0.2">
      <c r="A104" s="68"/>
      <c r="B104" s="213"/>
      <c r="C104" s="41"/>
      <c r="D104" s="216"/>
      <c r="F104" s="788"/>
      <c r="G104" s="789"/>
      <c r="H104" s="789"/>
      <c r="I104" s="789"/>
      <c r="J104" s="789"/>
      <c r="K104" s="789"/>
      <c r="L104" s="789"/>
      <c r="M104" s="789"/>
      <c r="N104" s="790"/>
      <c r="O104" s="212"/>
      <c r="T104" s="101" t="b">
        <f t="shared" si="5"/>
        <v>0</v>
      </c>
    </row>
    <row r="105" spans="1:20" x14ac:dyDescent="0.2">
      <c r="A105" s="68"/>
      <c r="B105" s="213"/>
      <c r="C105" s="41"/>
      <c r="D105" s="216"/>
      <c r="F105" s="788"/>
      <c r="G105" s="789"/>
      <c r="H105" s="789"/>
      <c r="I105" s="789"/>
      <c r="J105" s="789"/>
      <c r="K105" s="789"/>
      <c r="L105" s="789"/>
      <c r="M105" s="789"/>
      <c r="N105" s="790"/>
      <c r="O105" s="212"/>
      <c r="T105" s="101" t="b">
        <f t="shared" si="5"/>
        <v>0</v>
      </c>
    </row>
    <row r="106" spans="1:20" x14ac:dyDescent="0.2">
      <c r="A106" s="68"/>
      <c r="B106" s="213"/>
      <c r="C106" s="41"/>
      <c r="D106" s="216"/>
      <c r="F106" s="788"/>
      <c r="G106" s="789"/>
      <c r="H106" s="789"/>
      <c r="I106" s="789"/>
      <c r="J106" s="789"/>
      <c r="K106" s="789"/>
      <c r="L106" s="789"/>
      <c r="M106" s="789"/>
      <c r="N106" s="790"/>
      <c r="O106" s="212"/>
      <c r="T106" s="101" t="b">
        <f t="shared" si="5"/>
        <v>0</v>
      </c>
    </row>
    <row r="107" spans="1:20" x14ac:dyDescent="0.2">
      <c r="A107" s="68"/>
      <c r="B107" s="213"/>
      <c r="C107" s="41"/>
      <c r="D107" s="216"/>
      <c r="F107" s="788"/>
      <c r="G107" s="789"/>
      <c r="H107" s="789"/>
      <c r="I107" s="789"/>
      <c r="J107" s="789"/>
      <c r="K107" s="789"/>
      <c r="L107" s="789"/>
      <c r="M107" s="789"/>
      <c r="N107" s="790"/>
      <c r="O107" s="212"/>
      <c r="T107" s="101" t="b">
        <f t="shared" si="5"/>
        <v>0</v>
      </c>
    </row>
    <row r="108" spans="1:20" x14ac:dyDescent="0.2">
      <c r="A108" s="68"/>
      <c r="B108" s="213"/>
      <c r="C108" s="41"/>
      <c r="D108" s="216"/>
      <c r="F108" s="791"/>
      <c r="G108" s="792"/>
      <c r="H108" s="792"/>
      <c r="I108" s="792"/>
      <c r="J108" s="792"/>
      <c r="K108" s="792"/>
      <c r="L108" s="792"/>
      <c r="M108" s="792"/>
      <c r="N108" s="793"/>
      <c r="O108" s="212"/>
      <c r="T108" s="101" t="b">
        <f t="shared" si="5"/>
        <v>0</v>
      </c>
    </row>
    <row r="109" spans="1:20" ht="13.5" customHeight="1" thickBot="1" x14ac:dyDescent="0.25">
      <c r="A109" s="68"/>
      <c r="B109" s="213"/>
      <c r="C109" s="129"/>
      <c r="D109" s="130"/>
      <c r="E109" s="131"/>
      <c r="F109" s="132"/>
      <c r="G109" s="133"/>
      <c r="H109" s="133"/>
      <c r="I109" s="133"/>
      <c r="J109" s="133"/>
      <c r="K109" s="133"/>
      <c r="L109" s="133"/>
      <c r="M109" s="133"/>
      <c r="N109" s="133"/>
      <c r="O109" s="212"/>
    </row>
    <row r="110" spans="1:20" ht="12.75" customHeight="1" thickBot="1" x14ac:dyDescent="0.25">
      <c r="A110" s="68"/>
      <c r="B110" s="213"/>
      <c r="C110" s="41"/>
      <c r="D110" s="216"/>
      <c r="E110" s="217"/>
      <c r="F110" s="217"/>
      <c r="G110" s="217"/>
      <c r="H110" s="217"/>
      <c r="I110" s="217"/>
      <c r="J110" s="217"/>
      <c r="K110" s="217"/>
      <c r="L110" s="217"/>
      <c r="M110" s="217"/>
      <c r="N110" s="217"/>
      <c r="O110" s="212"/>
    </row>
    <row r="111" spans="1:20" ht="15.75" customHeight="1" thickBot="1" x14ac:dyDescent="0.25">
      <c r="A111" s="159" t="str">
        <f>IF(COUNTA(J111,L111,F115:N123)=0,"","PRINT")</f>
        <v/>
      </c>
      <c r="B111" s="83"/>
      <c r="C111" s="218">
        <f>C96+1</f>
        <v>7</v>
      </c>
      <c r="D111" s="91" t="s">
        <v>6</v>
      </c>
      <c r="E111" s="774" t="str">
        <f>Translations!$B$584</f>
        <v>Åtgärder kommer att vidtas/har vidtagits:</v>
      </c>
      <c r="F111" s="774"/>
      <c r="G111" s="774"/>
      <c r="H111" s="774"/>
      <c r="I111" s="800"/>
      <c r="J111" s="219"/>
      <c r="K111" s="220" t="str">
        <f>Translations!$B$585</f>
        <v>När?</v>
      </c>
      <c r="L111" s="221"/>
      <c r="M111" s="222"/>
      <c r="N111" s="222"/>
      <c r="O111" s="212"/>
      <c r="P111" s="223" t="str">
        <f>IF(AND(COUNTA(J111,L111,F115:N123)&gt;0,COUNTIF(P112:$P$176,"PRINT")=0),"PRINT","")</f>
        <v/>
      </c>
      <c r="S111" s="159" t="b">
        <f>CNTR_VerRepImpRelevant=EUconst_NotRelevant</f>
        <v>0</v>
      </c>
      <c r="T111" s="159" t="b">
        <f>OR(S111=TRUE,AND(J111&lt;&gt;"",J111=FALSE))</f>
        <v>0</v>
      </c>
    </row>
    <row r="112" spans="1:20" ht="5.0999999999999996" customHeight="1" x14ac:dyDescent="0.2">
      <c r="A112" s="68"/>
      <c r="B112" s="213"/>
      <c r="C112" s="215"/>
      <c r="D112" s="216"/>
      <c r="E112" s="222"/>
      <c r="F112" s="222"/>
      <c r="G112" s="222"/>
      <c r="H112" s="222"/>
      <c r="I112" s="222"/>
      <c r="J112" s="222"/>
      <c r="K112" s="222"/>
      <c r="L112" s="222"/>
      <c r="M112" s="222"/>
      <c r="N112" s="222"/>
      <c r="O112" s="212"/>
    </row>
    <row r="113" spans="1:20" ht="15.75" customHeight="1" x14ac:dyDescent="0.2">
      <c r="A113" s="68"/>
      <c r="B113" s="213"/>
      <c r="C113" s="215"/>
      <c r="D113" s="91" t="s">
        <v>8</v>
      </c>
      <c r="E113" s="801" t="str">
        <f>Translations!$B$587</f>
        <v>Beskrivning</v>
      </c>
      <c r="F113" s="801"/>
      <c r="G113" s="801"/>
      <c r="H113" s="801"/>
      <c r="I113" s="801"/>
      <c r="J113" s="801"/>
      <c r="K113" s="801"/>
      <c r="L113" s="801"/>
      <c r="M113" s="801"/>
      <c r="N113" s="801"/>
      <c r="O113" s="212"/>
    </row>
    <row r="114" spans="1:20" s="28" customFormat="1" ht="12.75" customHeight="1" x14ac:dyDescent="0.2">
      <c r="A114" s="70"/>
      <c r="B114" s="213"/>
      <c r="C114" s="15"/>
      <c r="D114" s="121"/>
      <c r="E114" s="757" t="str">
        <f>Translations!$B$588</f>
        <v>Om du behöver mer utrymme för beskrivningen kan du också använda externa filer och hänvisa till dem här.</v>
      </c>
      <c r="F114" s="757"/>
      <c r="G114" s="757"/>
      <c r="H114" s="757"/>
      <c r="I114" s="757"/>
      <c r="J114" s="757"/>
      <c r="K114" s="757"/>
      <c r="L114" s="757"/>
      <c r="M114" s="757"/>
      <c r="N114" s="90"/>
      <c r="O114" s="84"/>
      <c r="P114" s="8"/>
      <c r="Q114" s="214"/>
      <c r="R114" s="214"/>
      <c r="S114" s="214"/>
      <c r="T114" s="82"/>
    </row>
    <row r="115" spans="1:20" x14ac:dyDescent="0.2">
      <c r="A115" s="68"/>
      <c r="B115" s="213"/>
      <c r="C115" s="41"/>
      <c r="D115" s="216"/>
      <c r="E115" s="224" t="str">
        <f>Translations!$B$85</f>
        <v>Titel:</v>
      </c>
      <c r="F115" s="794"/>
      <c r="G115" s="795"/>
      <c r="H115" s="795"/>
      <c r="I115" s="795"/>
      <c r="J115" s="795"/>
      <c r="K115" s="795"/>
      <c r="L115" s="795"/>
      <c r="M115" s="795"/>
      <c r="N115" s="796"/>
      <c r="O115" s="212"/>
      <c r="T115" s="101" t="b">
        <f>S111</f>
        <v>0</v>
      </c>
    </row>
    <row r="116" spans="1:20" x14ac:dyDescent="0.2">
      <c r="A116" s="68"/>
      <c r="B116" s="213"/>
      <c r="C116" s="41"/>
      <c r="D116" s="216"/>
      <c r="E116" s="224" t="str">
        <f>Translations!$B$587</f>
        <v>Beskrivning</v>
      </c>
      <c r="F116" s="797"/>
      <c r="G116" s="798"/>
      <c r="H116" s="798"/>
      <c r="I116" s="798"/>
      <c r="J116" s="798"/>
      <c r="K116" s="798"/>
      <c r="L116" s="798"/>
      <c r="M116" s="798"/>
      <c r="N116" s="799"/>
      <c r="O116" s="212"/>
      <c r="Q116" s="225"/>
      <c r="T116" s="101" t="b">
        <f t="shared" ref="T116:T123" si="6">T115</f>
        <v>0</v>
      </c>
    </row>
    <row r="117" spans="1:20" x14ac:dyDescent="0.2">
      <c r="A117" s="68"/>
      <c r="B117" s="213"/>
      <c r="C117" s="41"/>
      <c r="D117" s="216"/>
      <c r="F117" s="788"/>
      <c r="G117" s="789"/>
      <c r="H117" s="789"/>
      <c r="I117" s="789"/>
      <c r="J117" s="789"/>
      <c r="K117" s="789"/>
      <c r="L117" s="789"/>
      <c r="M117" s="789"/>
      <c r="N117" s="790"/>
      <c r="O117" s="212"/>
      <c r="T117" s="101" t="b">
        <f t="shared" si="6"/>
        <v>0</v>
      </c>
    </row>
    <row r="118" spans="1:20" x14ac:dyDescent="0.2">
      <c r="A118" s="68"/>
      <c r="B118" s="213"/>
      <c r="C118" s="41"/>
      <c r="D118" s="216"/>
      <c r="F118" s="788"/>
      <c r="G118" s="789"/>
      <c r="H118" s="789"/>
      <c r="I118" s="789"/>
      <c r="J118" s="789"/>
      <c r="K118" s="789"/>
      <c r="L118" s="789"/>
      <c r="M118" s="789"/>
      <c r="N118" s="790"/>
      <c r="O118" s="212"/>
      <c r="T118" s="101" t="b">
        <f t="shared" si="6"/>
        <v>0</v>
      </c>
    </row>
    <row r="119" spans="1:20" x14ac:dyDescent="0.2">
      <c r="A119" s="68"/>
      <c r="B119" s="213"/>
      <c r="C119" s="41"/>
      <c r="D119" s="216"/>
      <c r="F119" s="788"/>
      <c r="G119" s="789"/>
      <c r="H119" s="789"/>
      <c r="I119" s="789"/>
      <c r="J119" s="789"/>
      <c r="K119" s="789"/>
      <c r="L119" s="789"/>
      <c r="M119" s="789"/>
      <c r="N119" s="790"/>
      <c r="O119" s="212"/>
      <c r="T119" s="101" t="b">
        <f t="shared" si="6"/>
        <v>0</v>
      </c>
    </row>
    <row r="120" spans="1:20" x14ac:dyDescent="0.2">
      <c r="A120" s="68"/>
      <c r="B120" s="213"/>
      <c r="C120" s="41"/>
      <c r="D120" s="216"/>
      <c r="F120" s="788"/>
      <c r="G120" s="789"/>
      <c r="H120" s="789"/>
      <c r="I120" s="789"/>
      <c r="J120" s="789"/>
      <c r="K120" s="789"/>
      <c r="L120" s="789"/>
      <c r="M120" s="789"/>
      <c r="N120" s="790"/>
      <c r="O120" s="212"/>
      <c r="T120" s="101" t="b">
        <f t="shared" si="6"/>
        <v>0</v>
      </c>
    </row>
    <row r="121" spans="1:20" x14ac:dyDescent="0.2">
      <c r="A121" s="68"/>
      <c r="B121" s="213"/>
      <c r="C121" s="41"/>
      <c r="D121" s="216"/>
      <c r="F121" s="788"/>
      <c r="G121" s="789"/>
      <c r="H121" s="789"/>
      <c r="I121" s="789"/>
      <c r="J121" s="789"/>
      <c r="K121" s="789"/>
      <c r="L121" s="789"/>
      <c r="M121" s="789"/>
      <c r="N121" s="790"/>
      <c r="O121" s="212"/>
      <c r="T121" s="101" t="b">
        <f t="shared" si="6"/>
        <v>0</v>
      </c>
    </row>
    <row r="122" spans="1:20" x14ac:dyDescent="0.2">
      <c r="A122" s="68"/>
      <c r="B122" s="213"/>
      <c r="C122" s="41"/>
      <c r="D122" s="216"/>
      <c r="F122" s="788"/>
      <c r="G122" s="789"/>
      <c r="H122" s="789"/>
      <c r="I122" s="789"/>
      <c r="J122" s="789"/>
      <c r="K122" s="789"/>
      <c r="L122" s="789"/>
      <c r="M122" s="789"/>
      <c r="N122" s="790"/>
      <c r="O122" s="212"/>
      <c r="T122" s="101" t="b">
        <f t="shared" si="6"/>
        <v>0</v>
      </c>
    </row>
    <row r="123" spans="1:20" x14ac:dyDescent="0.2">
      <c r="A123" s="68"/>
      <c r="B123" s="213"/>
      <c r="C123" s="41"/>
      <c r="D123" s="216"/>
      <c r="F123" s="791"/>
      <c r="G123" s="792"/>
      <c r="H123" s="792"/>
      <c r="I123" s="792"/>
      <c r="J123" s="792"/>
      <c r="K123" s="792"/>
      <c r="L123" s="792"/>
      <c r="M123" s="792"/>
      <c r="N123" s="793"/>
      <c r="O123" s="212"/>
      <c r="T123" s="101" t="b">
        <f t="shared" si="6"/>
        <v>0</v>
      </c>
    </row>
    <row r="124" spans="1:20" ht="13.5" customHeight="1" thickBot="1" x14ac:dyDescent="0.25">
      <c r="A124" s="68"/>
      <c r="B124" s="213"/>
      <c r="C124" s="129"/>
      <c r="D124" s="130"/>
      <c r="E124" s="131"/>
      <c r="F124" s="132"/>
      <c r="G124" s="133"/>
      <c r="H124" s="133"/>
      <c r="I124" s="133"/>
      <c r="J124" s="133"/>
      <c r="K124" s="133"/>
      <c r="L124" s="133"/>
      <c r="M124" s="133"/>
      <c r="N124" s="133"/>
      <c r="O124" s="212"/>
    </row>
    <row r="125" spans="1:20" ht="12.75" customHeight="1" thickBot="1" x14ac:dyDescent="0.25">
      <c r="A125" s="68"/>
      <c r="B125" s="213"/>
      <c r="C125" s="41"/>
      <c r="D125" s="216"/>
      <c r="E125" s="217"/>
      <c r="F125" s="217"/>
      <c r="G125" s="217"/>
      <c r="H125" s="217"/>
      <c r="I125" s="217"/>
      <c r="J125" s="217"/>
      <c r="K125" s="217"/>
      <c r="L125" s="217"/>
      <c r="M125" s="217"/>
      <c r="N125" s="217"/>
      <c r="O125" s="212"/>
    </row>
    <row r="126" spans="1:20" ht="15.75" customHeight="1" thickBot="1" x14ac:dyDescent="0.25">
      <c r="A126" s="159" t="str">
        <f>IF(COUNTA(J126,L126,F130:N138)=0,"","PRINT")</f>
        <v/>
      </c>
      <c r="B126" s="83"/>
      <c r="C126" s="218">
        <f>C111+1</f>
        <v>8</v>
      </c>
      <c r="D126" s="91" t="s">
        <v>6</v>
      </c>
      <c r="E126" s="774" t="str">
        <f>Translations!$B$584</f>
        <v>Åtgärder kommer att vidtas/har vidtagits:</v>
      </c>
      <c r="F126" s="774"/>
      <c r="G126" s="774"/>
      <c r="H126" s="774"/>
      <c r="I126" s="800"/>
      <c r="J126" s="219"/>
      <c r="K126" s="220" t="str">
        <f>Translations!$B$585</f>
        <v>När?</v>
      </c>
      <c r="L126" s="221"/>
      <c r="M126" s="222"/>
      <c r="N126" s="222"/>
      <c r="O126" s="212"/>
      <c r="P126" s="223" t="str">
        <f>IF(AND(COUNTA(J126,L126,F130:N138)&gt;0,COUNTIF(P127:$P$176,"PRINT")=0),"PRINT","")</f>
        <v/>
      </c>
      <c r="S126" s="159" t="b">
        <f>CNTR_VerRepImpRelevant=EUconst_NotRelevant</f>
        <v>0</v>
      </c>
      <c r="T126" s="159" t="b">
        <f>OR(S126=TRUE,AND(J126&lt;&gt;"",J126=FALSE))</f>
        <v>0</v>
      </c>
    </row>
    <row r="127" spans="1:20" ht="5.0999999999999996" customHeight="1" x14ac:dyDescent="0.2">
      <c r="A127" s="68"/>
      <c r="B127" s="213"/>
      <c r="C127" s="215"/>
      <c r="D127" s="216"/>
      <c r="E127" s="222"/>
      <c r="F127" s="222"/>
      <c r="G127" s="222"/>
      <c r="H127" s="222"/>
      <c r="I127" s="222"/>
      <c r="J127" s="222"/>
      <c r="K127" s="222"/>
      <c r="L127" s="222"/>
      <c r="M127" s="222"/>
      <c r="N127" s="222"/>
      <c r="O127" s="212"/>
    </row>
    <row r="128" spans="1:20" ht="15.75" customHeight="1" x14ac:dyDescent="0.2">
      <c r="A128" s="68"/>
      <c r="B128" s="213"/>
      <c r="C128" s="215"/>
      <c r="D128" s="91" t="s">
        <v>8</v>
      </c>
      <c r="E128" s="801" t="str">
        <f>Translations!$B$587</f>
        <v>Beskrivning</v>
      </c>
      <c r="F128" s="801"/>
      <c r="G128" s="801"/>
      <c r="H128" s="801"/>
      <c r="I128" s="801"/>
      <c r="J128" s="801"/>
      <c r="K128" s="801"/>
      <c r="L128" s="801"/>
      <c r="M128" s="801"/>
      <c r="N128" s="801"/>
      <c r="O128" s="212"/>
    </row>
    <row r="129" spans="1:20" s="28" customFormat="1" ht="12.75" customHeight="1" x14ac:dyDescent="0.2">
      <c r="A129" s="70"/>
      <c r="B129" s="213"/>
      <c r="C129" s="15"/>
      <c r="D129" s="121"/>
      <c r="E129" s="757" t="str">
        <f>Translations!$B$588</f>
        <v>Om du behöver mer utrymme för beskrivningen kan du också använda externa filer och hänvisa till dem här.</v>
      </c>
      <c r="F129" s="757"/>
      <c r="G129" s="757"/>
      <c r="H129" s="757"/>
      <c r="I129" s="757"/>
      <c r="J129" s="757"/>
      <c r="K129" s="757"/>
      <c r="L129" s="757"/>
      <c r="M129" s="757"/>
      <c r="N129" s="90"/>
      <c r="O129" s="84"/>
      <c r="P129" s="8"/>
      <c r="Q129" s="214"/>
      <c r="R129" s="214"/>
      <c r="S129" s="214"/>
      <c r="T129" s="82"/>
    </row>
    <row r="130" spans="1:20" x14ac:dyDescent="0.2">
      <c r="A130" s="68"/>
      <c r="B130" s="213"/>
      <c r="C130" s="41"/>
      <c r="D130" s="216"/>
      <c r="E130" s="224" t="str">
        <f>Translations!$B$85</f>
        <v>Titel:</v>
      </c>
      <c r="F130" s="794"/>
      <c r="G130" s="795"/>
      <c r="H130" s="795"/>
      <c r="I130" s="795"/>
      <c r="J130" s="795"/>
      <c r="K130" s="795"/>
      <c r="L130" s="795"/>
      <c r="M130" s="795"/>
      <c r="N130" s="796"/>
      <c r="O130" s="212"/>
      <c r="T130" s="101" t="b">
        <f>S126</f>
        <v>0</v>
      </c>
    </row>
    <row r="131" spans="1:20" x14ac:dyDescent="0.2">
      <c r="A131" s="68"/>
      <c r="B131" s="213"/>
      <c r="C131" s="41"/>
      <c r="D131" s="216"/>
      <c r="E131" s="224" t="str">
        <f>Translations!$B$587</f>
        <v>Beskrivning</v>
      </c>
      <c r="F131" s="797"/>
      <c r="G131" s="798"/>
      <c r="H131" s="798"/>
      <c r="I131" s="798"/>
      <c r="J131" s="798"/>
      <c r="K131" s="798"/>
      <c r="L131" s="798"/>
      <c r="M131" s="798"/>
      <c r="N131" s="799"/>
      <c r="O131" s="212"/>
      <c r="Q131" s="225"/>
      <c r="T131" s="101" t="b">
        <f t="shared" ref="T131:T138" si="7">T130</f>
        <v>0</v>
      </c>
    </row>
    <row r="132" spans="1:20" x14ac:dyDescent="0.2">
      <c r="A132" s="68"/>
      <c r="B132" s="213"/>
      <c r="C132" s="41"/>
      <c r="D132" s="216"/>
      <c r="F132" s="788"/>
      <c r="G132" s="789"/>
      <c r="H132" s="789"/>
      <c r="I132" s="789"/>
      <c r="J132" s="789"/>
      <c r="K132" s="789"/>
      <c r="L132" s="789"/>
      <c r="M132" s="789"/>
      <c r="N132" s="790"/>
      <c r="O132" s="212"/>
      <c r="T132" s="101" t="b">
        <f t="shared" si="7"/>
        <v>0</v>
      </c>
    </row>
    <row r="133" spans="1:20" x14ac:dyDescent="0.2">
      <c r="A133" s="68"/>
      <c r="B133" s="213"/>
      <c r="C133" s="41"/>
      <c r="D133" s="216"/>
      <c r="F133" s="788"/>
      <c r="G133" s="789"/>
      <c r="H133" s="789"/>
      <c r="I133" s="789"/>
      <c r="J133" s="789"/>
      <c r="K133" s="789"/>
      <c r="L133" s="789"/>
      <c r="M133" s="789"/>
      <c r="N133" s="790"/>
      <c r="O133" s="212"/>
      <c r="T133" s="101" t="b">
        <f t="shared" si="7"/>
        <v>0</v>
      </c>
    </row>
    <row r="134" spans="1:20" x14ac:dyDescent="0.2">
      <c r="A134" s="68"/>
      <c r="B134" s="213"/>
      <c r="C134" s="41"/>
      <c r="D134" s="216"/>
      <c r="F134" s="788"/>
      <c r="G134" s="789"/>
      <c r="H134" s="789"/>
      <c r="I134" s="789"/>
      <c r="J134" s="789"/>
      <c r="K134" s="789"/>
      <c r="L134" s="789"/>
      <c r="M134" s="789"/>
      <c r="N134" s="790"/>
      <c r="O134" s="212"/>
      <c r="T134" s="101" t="b">
        <f t="shared" si="7"/>
        <v>0</v>
      </c>
    </row>
    <row r="135" spans="1:20" x14ac:dyDescent="0.2">
      <c r="A135" s="68"/>
      <c r="B135" s="213"/>
      <c r="C135" s="41"/>
      <c r="D135" s="216"/>
      <c r="F135" s="788"/>
      <c r="G135" s="789"/>
      <c r="H135" s="789"/>
      <c r="I135" s="789"/>
      <c r="J135" s="789"/>
      <c r="K135" s="789"/>
      <c r="L135" s="789"/>
      <c r="M135" s="789"/>
      <c r="N135" s="790"/>
      <c r="O135" s="212"/>
      <c r="T135" s="101" t="b">
        <f t="shared" si="7"/>
        <v>0</v>
      </c>
    </row>
    <row r="136" spans="1:20" x14ac:dyDescent="0.2">
      <c r="A136" s="68"/>
      <c r="B136" s="213"/>
      <c r="C136" s="41"/>
      <c r="D136" s="216"/>
      <c r="F136" s="788"/>
      <c r="G136" s="789"/>
      <c r="H136" s="789"/>
      <c r="I136" s="789"/>
      <c r="J136" s="789"/>
      <c r="K136" s="789"/>
      <c r="L136" s="789"/>
      <c r="M136" s="789"/>
      <c r="N136" s="790"/>
      <c r="O136" s="212"/>
      <c r="T136" s="101" t="b">
        <f t="shared" si="7"/>
        <v>0</v>
      </c>
    </row>
    <row r="137" spans="1:20" x14ac:dyDescent="0.2">
      <c r="A137" s="68"/>
      <c r="B137" s="213"/>
      <c r="C137" s="41"/>
      <c r="D137" s="216"/>
      <c r="F137" s="788"/>
      <c r="G137" s="789"/>
      <c r="H137" s="789"/>
      <c r="I137" s="789"/>
      <c r="J137" s="789"/>
      <c r="K137" s="789"/>
      <c r="L137" s="789"/>
      <c r="M137" s="789"/>
      <c r="N137" s="790"/>
      <c r="O137" s="212"/>
      <c r="T137" s="101" t="b">
        <f t="shared" si="7"/>
        <v>0</v>
      </c>
    </row>
    <row r="138" spans="1:20" x14ac:dyDescent="0.2">
      <c r="A138" s="68"/>
      <c r="B138" s="213"/>
      <c r="C138" s="41"/>
      <c r="D138" s="216"/>
      <c r="F138" s="791"/>
      <c r="G138" s="792"/>
      <c r="H138" s="792"/>
      <c r="I138" s="792"/>
      <c r="J138" s="792"/>
      <c r="K138" s="792"/>
      <c r="L138" s="792"/>
      <c r="M138" s="792"/>
      <c r="N138" s="793"/>
      <c r="O138" s="212"/>
      <c r="T138" s="101" t="b">
        <f t="shared" si="7"/>
        <v>0</v>
      </c>
    </row>
    <row r="139" spans="1:20" ht="13.5" customHeight="1" thickBot="1" x14ac:dyDescent="0.25">
      <c r="A139" s="68"/>
      <c r="B139" s="213"/>
      <c r="C139" s="129"/>
      <c r="D139" s="130"/>
      <c r="E139" s="131"/>
      <c r="F139" s="132"/>
      <c r="G139" s="133"/>
      <c r="H139" s="133"/>
      <c r="I139" s="133"/>
      <c r="J139" s="133"/>
      <c r="K139" s="133"/>
      <c r="L139" s="133"/>
      <c r="M139" s="133"/>
      <c r="N139" s="133"/>
      <c r="O139" s="212"/>
    </row>
    <row r="140" spans="1:20" ht="12.75" customHeight="1" thickBot="1" x14ac:dyDescent="0.25">
      <c r="A140" s="68"/>
      <c r="B140" s="213"/>
      <c r="C140" s="41"/>
      <c r="D140" s="216"/>
      <c r="E140" s="217"/>
      <c r="F140" s="217"/>
      <c r="G140" s="217"/>
      <c r="H140" s="217"/>
      <c r="I140" s="217"/>
      <c r="J140" s="217"/>
      <c r="K140" s="217"/>
      <c r="L140" s="217"/>
      <c r="M140" s="217"/>
      <c r="N140" s="217"/>
      <c r="O140" s="212"/>
    </row>
    <row r="141" spans="1:20" ht="15.75" customHeight="1" thickBot="1" x14ac:dyDescent="0.25">
      <c r="A141" s="159" t="str">
        <f>IF(COUNTA(J141,L141,F145:N153)=0,"","PRINT")</f>
        <v/>
      </c>
      <c r="B141" s="83"/>
      <c r="C141" s="218">
        <f>C126+1</f>
        <v>9</v>
      </c>
      <c r="D141" s="91" t="s">
        <v>6</v>
      </c>
      <c r="E141" s="774" t="str">
        <f>Translations!$B$584</f>
        <v>Åtgärder kommer att vidtas/har vidtagits:</v>
      </c>
      <c r="F141" s="774"/>
      <c r="G141" s="774"/>
      <c r="H141" s="774"/>
      <c r="I141" s="800"/>
      <c r="J141" s="219"/>
      <c r="K141" s="220" t="str">
        <f>Translations!$B$585</f>
        <v>När?</v>
      </c>
      <c r="L141" s="221"/>
      <c r="M141" s="222"/>
      <c r="N141" s="222"/>
      <c r="O141" s="212"/>
      <c r="P141" s="223" t="str">
        <f>IF(AND(COUNTA(J141,L141,F145:N153)&gt;0,COUNTIF(P142:$P$176,"PRINT")=0),"PRINT","")</f>
        <v/>
      </c>
      <c r="S141" s="159" t="b">
        <f>CNTR_VerRepImpRelevant=EUconst_NotRelevant</f>
        <v>0</v>
      </c>
      <c r="T141" s="159" t="b">
        <f>OR(S141=TRUE,AND(J141&lt;&gt;"",J141=FALSE))</f>
        <v>0</v>
      </c>
    </row>
    <row r="142" spans="1:20" ht="5.0999999999999996" customHeight="1" x14ac:dyDescent="0.2">
      <c r="A142" s="68"/>
      <c r="B142" s="213"/>
      <c r="C142" s="215"/>
      <c r="D142" s="216"/>
      <c r="E142" s="222"/>
      <c r="F142" s="222"/>
      <c r="G142" s="222"/>
      <c r="H142" s="222"/>
      <c r="I142" s="222"/>
      <c r="J142" s="222"/>
      <c r="K142" s="222"/>
      <c r="L142" s="222"/>
      <c r="M142" s="222"/>
      <c r="N142" s="222"/>
      <c r="O142" s="212"/>
    </row>
    <row r="143" spans="1:20" ht="15.75" customHeight="1" x14ac:dyDescent="0.2">
      <c r="A143" s="68"/>
      <c r="B143" s="213"/>
      <c r="C143" s="215"/>
      <c r="D143" s="91" t="s">
        <v>8</v>
      </c>
      <c r="E143" s="801" t="str">
        <f>Translations!$B$587</f>
        <v>Beskrivning</v>
      </c>
      <c r="F143" s="801"/>
      <c r="G143" s="801"/>
      <c r="H143" s="801"/>
      <c r="I143" s="801"/>
      <c r="J143" s="801"/>
      <c r="K143" s="801"/>
      <c r="L143" s="801"/>
      <c r="M143" s="801"/>
      <c r="N143" s="801"/>
      <c r="O143" s="212"/>
    </row>
    <row r="144" spans="1:20" s="28" customFormat="1" ht="12.75" customHeight="1" x14ac:dyDescent="0.2">
      <c r="A144" s="70"/>
      <c r="B144" s="213"/>
      <c r="C144" s="15"/>
      <c r="D144" s="121"/>
      <c r="E144" s="757" t="str">
        <f>Translations!$B$588</f>
        <v>Om du behöver mer utrymme för beskrivningen kan du också använda externa filer och hänvisa till dem här.</v>
      </c>
      <c r="F144" s="757"/>
      <c r="G144" s="757"/>
      <c r="H144" s="757"/>
      <c r="I144" s="757"/>
      <c r="J144" s="757"/>
      <c r="K144" s="757"/>
      <c r="L144" s="757"/>
      <c r="M144" s="757"/>
      <c r="N144" s="90"/>
      <c r="O144" s="84"/>
      <c r="P144" s="8"/>
      <c r="Q144" s="214"/>
      <c r="R144" s="214"/>
      <c r="S144" s="214"/>
      <c r="T144" s="82"/>
    </row>
    <row r="145" spans="1:20" x14ac:dyDescent="0.2">
      <c r="A145" s="68"/>
      <c r="B145" s="213"/>
      <c r="C145" s="41"/>
      <c r="D145" s="216"/>
      <c r="E145" s="224" t="str">
        <f>Translations!$B$85</f>
        <v>Titel:</v>
      </c>
      <c r="F145" s="794"/>
      <c r="G145" s="795"/>
      <c r="H145" s="795"/>
      <c r="I145" s="795"/>
      <c r="J145" s="795"/>
      <c r="K145" s="795"/>
      <c r="L145" s="795"/>
      <c r="M145" s="795"/>
      <c r="N145" s="796"/>
      <c r="O145" s="212"/>
      <c r="T145" s="101" t="b">
        <f>S141</f>
        <v>0</v>
      </c>
    </row>
    <row r="146" spans="1:20" x14ac:dyDescent="0.2">
      <c r="A146" s="68"/>
      <c r="B146" s="213"/>
      <c r="C146" s="41"/>
      <c r="D146" s="216"/>
      <c r="E146" s="224" t="str">
        <f>Translations!$B$587</f>
        <v>Beskrivning</v>
      </c>
      <c r="F146" s="797"/>
      <c r="G146" s="798"/>
      <c r="H146" s="798"/>
      <c r="I146" s="798"/>
      <c r="J146" s="798"/>
      <c r="K146" s="798"/>
      <c r="L146" s="798"/>
      <c r="M146" s="798"/>
      <c r="N146" s="799"/>
      <c r="O146" s="212"/>
      <c r="Q146" s="225"/>
      <c r="T146" s="101" t="b">
        <f t="shared" ref="T146:T153" si="8">T145</f>
        <v>0</v>
      </c>
    </row>
    <row r="147" spans="1:20" x14ac:dyDescent="0.2">
      <c r="A147" s="68"/>
      <c r="B147" s="213"/>
      <c r="C147" s="41"/>
      <c r="D147" s="216"/>
      <c r="F147" s="788"/>
      <c r="G147" s="789"/>
      <c r="H147" s="789"/>
      <c r="I147" s="789"/>
      <c r="J147" s="789"/>
      <c r="K147" s="789"/>
      <c r="L147" s="789"/>
      <c r="M147" s="789"/>
      <c r="N147" s="790"/>
      <c r="O147" s="212"/>
      <c r="T147" s="101" t="b">
        <f t="shared" si="8"/>
        <v>0</v>
      </c>
    </row>
    <row r="148" spans="1:20" x14ac:dyDescent="0.2">
      <c r="A148" s="68"/>
      <c r="B148" s="213"/>
      <c r="C148" s="41"/>
      <c r="D148" s="216"/>
      <c r="F148" s="788"/>
      <c r="G148" s="789"/>
      <c r="H148" s="789"/>
      <c r="I148" s="789"/>
      <c r="J148" s="789"/>
      <c r="K148" s="789"/>
      <c r="L148" s="789"/>
      <c r="M148" s="789"/>
      <c r="N148" s="790"/>
      <c r="O148" s="212"/>
      <c r="T148" s="101" t="b">
        <f t="shared" si="8"/>
        <v>0</v>
      </c>
    </row>
    <row r="149" spans="1:20" x14ac:dyDescent="0.2">
      <c r="A149" s="68"/>
      <c r="B149" s="213"/>
      <c r="C149" s="41"/>
      <c r="D149" s="216"/>
      <c r="F149" s="788"/>
      <c r="G149" s="789"/>
      <c r="H149" s="789"/>
      <c r="I149" s="789"/>
      <c r="J149" s="789"/>
      <c r="K149" s="789"/>
      <c r="L149" s="789"/>
      <c r="M149" s="789"/>
      <c r="N149" s="790"/>
      <c r="O149" s="212"/>
      <c r="T149" s="101" t="b">
        <f t="shared" si="8"/>
        <v>0</v>
      </c>
    </row>
    <row r="150" spans="1:20" x14ac:dyDescent="0.2">
      <c r="A150" s="68"/>
      <c r="B150" s="213"/>
      <c r="C150" s="41"/>
      <c r="D150" s="216"/>
      <c r="F150" s="788"/>
      <c r="G150" s="789"/>
      <c r="H150" s="789"/>
      <c r="I150" s="789"/>
      <c r="J150" s="789"/>
      <c r="K150" s="789"/>
      <c r="L150" s="789"/>
      <c r="M150" s="789"/>
      <c r="N150" s="790"/>
      <c r="O150" s="212"/>
      <c r="T150" s="101" t="b">
        <f t="shared" si="8"/>
        <v>0</v>
      </c>
    </row>
    <row r="151" spans="1:20" x14ac:dyDescent="0.2">
      <c r="A151" s="68"/>
      <c r="B151" s="213"/>
      <c r="C151" s="41"/>
      <c r="D151" s="216"/>
      <c r="F151" s="788"/>
      <c r="G151" s="789"/>
      <c r="H151" s="789"/>
      <c r="I151" s="789"/>
      <c r="J151" s="789"/>
      <c r="K151" s="789"/>
      <c r="L151" s="789"/>
      <c r="M151" s="789"/>
      <c r="N151" s="790"/>
      <c r="O151" s="212"/>
      <c r="T151" s="101" t="b">
        <f t="shared" si="8"/>
        <v>0</v>
      </c>
    </row>
    <row r="152" spans="1:20" x14ac:dyDescent="0.2">
      <c r="A152" s="68"/>
      <c r="B152" s="213"/>
      <c r="C152" s="41"/>
      <c r="D152" s="216"/>
      <c r="F152" s="788"/>
      <c r="G152" s="789"/>
      <c r="H152" s="789"/>
      <c r="I152" s="789"/>
      <c r="J152" s="789"/>
      <c r="K152" s="789"/>
      <c r="L152" s="789"/>
      <c r="M152" s="789"/>
      <c r="N152" s="790"/>
      <c r="O152" s="212"/>
      <c r="T152" s="101" t="b">
        <f t="shared" si="8"/>
        <v>0</v>
      </c>
    </row>
    <row r="153" spans="1:20" x14ac:dyDescent="0.2">
      <c r="A153" s="68"/>
      <c r="B153" s="213"/>
      <c r="C153" s="41"/>
      <c r="D153" s="216"/>
      <c r="F153" s="791"/>
      <c r="G153" s="792"/>
      <c r="H153" s="792"/>
      <c r="I153" s="792"/>
      <c r="J153" s="792"/>
      <c r="K153" s="792"/>
      <c r="L153" s="792"/>
      <c r="M153" s="792"/>
      <c r="N153" s="793"/>
      <c r="O153" s="212"/>
      <c r="T153" s="101" t="b">
        <f t="shared" si="8"/>
        <v>0</v>
      </c>
    </row>
    <row r="154" spans="1:20" ht="13.5" customHeight="1" thickBot="1" x14ac:dyDescent="0.25">
      <c r="A154" s="68"/>
      <c r="B154" s="213"/>
      <c r="C154" s="129"/>
      <c r="D154" s="130"/>
      <c r="E154" s="131"/>
      <c r="F154" s="132"/>
      <c r="G154" s="133"/>
      <c r="H154" s="133"/>
      <c r="I154" s="133"/>
      <c r="J154" s="133"/>
      <c r="K154" s="133"/>
      <c r="L154" s="133"/>
      <c r="M154" s="133"/>
      <c r="N154" s="133"/>
      <c r="O154" s="212"/>
    </row>
    <row r="155" spans="1:20" ht="12.75" customHeight="1" thickBot="1" x14ac:dyDescent="0.25">
      <c r="A155" s="68"/>
      <c r="B155" s="213"/>
      <c r="C155" s="41"/>
      <c r="D155" s="216"/>
      <c r="E155" s="217"/>
      <c r="F155" s="217"/>
      <c r="G155" s="217"/>
      <c r="H155" s="217"/>
      <c r="I155" s="217"/>
      <c r="J155" s="217"/>
      <c r="K155" s="217"/>
      <c r="L155" s="217"/>
      <c r="M155" s="217"/>
      <c r="N155" s="217"/>
      <c r="O155" s="212"/>
    </row>
    <row r="156" spans="1:20" ht="15.75" customHeight="1" thickBot="1" x14ac:dyDescent="0.25">
      <c r="A156" s="159" t="str">
        <f>IF(COUNTA(J156,L156,F160:N168)=0,"","PRINT")</f>
        <v/>
      </c>
      <c r="B156" s="83"/>
      <c r="C156" s="218">
        <f>C141+1</f>
        <v>10</v>
      </c>
      <c r="D156" s="91" t="s">
        <v>6</v>
      </c>
      <c r="E156" s="774" t="str">
        <f>Translations!$B$584</f>
        <v>Åtgärder kommer att vidtas/har vidtagits:</v>
      </c>
      <c r="F156" s="774"/>
      <c r="G156" s="774"/>
      <c r="H156" s="774"/>
      <c r="I156" s="800"/>
      <c r="J156" s="219"/>
      <c r="K156" s="220" t="str">
        <f>Translations!$B$585</f>
        <v>När?</v>
      </c>
      <c r="L156" s="221"/>
      <c r="M156" s="222"/>
      <c r="N156" s="222"/>
      <c r="O156" s="212"/>
      <c r="P156" s="223" t="str">
        <f>IF(AND(COUNTA(J156,L156,F160:N168)&gt;0,COUNTIF(P157:$P$176,"PRINT")=0),"PRINT","")</f>
        <v/>
      </c>
      <c r="S156" s="159" t="b">
        <f>CNTR_VerRepImpRelevant=EUconst_NotRelevant</f>
        <v>0</v>
      </c>
      <c r="T156" s="159" t="b">
        <f>OR(S156=TRUE,AND(J156&lt;&gt;"",J156=FALSE))</f>
        <v>0</v>
      </c>
    </row>
    <row r="157" spans="1:20" ht="5.0999999999999996" customHeight="1" x14ac:dyDescent="0.2">
      <c r="A157" s="68"/>
      <c r="B157" s="213"/>
      <c r="C157" s="215"/>
      <c r="D157" s="216"/>
      <c r="E157" s="222"/>
      <c r="F157" s="222"/>
      <c r="G157" s="222"/>
      <c r="H157" s="222"/>
      <c r="I157" s="222"/>
      <c r="J157" s="222"/>
      <c r="K157" s="222"/>
      <c r="L157" s="222"/>
      <c r="M157" s="222"/>
      <c r="N157" s="222"/>
      <c r="O157" s="212"/>
    </row>
    <row r="158" spans="1:20" ht="15.75" customHeight="1" x14ac:dyDescent="0.2">
      <c r="A158" s="68"/>
      <c r="B158" s="213"/>
      <c r="C158" s="215"/>
      <c r="D158" s="91" t="s">
        <v>8</v>
      </c>
      <c r="E158" s="801" t="str">
        <f>Translations!$B$587</f>
        <v>Beskrivning</v>
      </c>
      <c r="F158" s="801"/>
      <c r="G158" s="801"/>
      <c r="H158" s="801"/>
      <c r="I158" s="801"/>
      <c r="J158" s="801"/>
      <c r="K158" s="801"/>
      <c r="L158" s="801"/>
      <c r="M158" s="801"/>
      <c r="N158" s="801"/>
      <c r="O158" s="212"/>
    </row>
    <row r="159" spans="1:20" s="28" customFormat="1" ht="12.75" customHeight="1" x14ac:dyDescent="0.2">
      <c r="A159" s="70"/>
      <c r="B159" s="213"/>
      <c r="C159" s="15"/>
      <c r="D159" s="121"/>
      <c r="E159" s="757" t="str">
        <f>Translations!$B$588</f>
        <v>Om du behöver mer utrymme för beskrivningen kan du också använda externa filer och hänvisa till dem här.</v>
      </c>
      <c r="F159" s="757"/>
      <c r="G159" s="757"/>
      <c r="H159" s="757"/>
      <c r="I159" s="757"/>
      <c r="J159" s="757"/>
      <c r="K159" s="757"/>
      <c r="L159" s="757"/>
      <c r="M159" s="757"/>
      <c r="N159" s="90"/>
      <c r="O159" s="84"/>
      <c r="P159" s="8"/>
      <c r="Q159" s="214"/>
      <c r="R159" s="214"/>
      <c r="S159" s="214"/>
      <c r="T159" s="82"/>
    </row>
    <row r="160" spans="1:20" x14ac:dyDescent="0.2">
      <c r="A160" s="68"/>
      <c r="B160" s="213"/>
      <c r="C160" s="41"/>
      <c r="D160" s="216"/>
      <c r="E160" s="224" t="str">
        <f>Translations!$B$85</f>
        <v>Titel:</v>
      </c>
      <c r="F160" s="794"/>
      <c r="G160" s="795"/>
      <c r="H160" s="795"/>
      <c r="I160" s="795"/>
      <c r="J160" s="795"/>
      <c r="K160" s="795"/>
      <c r="L160" s="795"/>
      <c r="M160" s="795"/>
      <c r="N160" s="796"/>
      <c r="O160" s="212"/>
      <c r="T160" s="101" t="b">
        <f>S156</f>
        <v>0</v>
      </c>
    </row>
    <row r="161" spans="1:20" x14ac:dyDescent="0.2">
      <c r="A161" s="68"/>
      <c r="B161" s="213"/>
      <c r="C161" s="41"/>
      <c r="D161" s="216"/>
      <c r="E161" s="224" t="str">
        <f>Translations!$B$587</f>
        <v>Beskrivning</v>
      </c>
      <c r="F161" s="797"/>
      <c r="G161" s="798"/>
      <c r="H161" s="798"/>
      <c r="I161" s="798"/>
      <c r="J161" s="798"/>
      <c r="K161" s="798"/>
      <c r="L161" s="798"/>
      <c r="M161" s="798"/>
      <c r="N161" s="799"/>
      <c r="O161" s="212"/>
      <c r="Q161" s="225"/>
      <c r="T161" s="101" t="b">
        <f t="shared" ref="T161:T168" si="9">T160</f>
        <v>0</v>
      </c>
    </row>
    <row r="162" spans="1:20" x14ac:dyDescent="0.2">
      <c r="A162" s="68"/>
      <c r="B162" s="213"/>
      <c r="C162" s="41"/>
      <c r="D162" s="216"/>
      <c r="F162" s="788"/>
      <c r="G162" s="789"/>
      <c r="H162" s="789"/>
      <c r="I162" s="789"/>
      <c r="J162" s="789"/>
      <c r="K162" s="789"/>
      <c r="L162" s="789"/>
      <c r="M162" s="789"/>
      <c r="N162" s="790"/>
      <c r="O162" s="212"/>
      <c r="T162" s="101" t="b">
        <f t="shared" si="9"/>
        <v>0</v>
      </c>
    </row>
    <row r="163" spans="1:20" x14ac:dyDescent="0.2">
      <c r="A163" s="68"/>
      <c r="B163" s="213"/>
      <c r="C163" s="41"/>
      <c r="D163" s="216"/>
      <c r="F163" s="788"/>
      <c r="G163" s="789"/>
      <c r="H163" s="789"/>
      <c r="I163" s="789"/>
      <c r="J163" s="789"/>
      <c r="K163" s="789"/>
      <c r="L163" s="789"/>
      <c r="M163" s="789"/>
      <c r="N163" s="790"/>
      <c r="O163" s="212"/>
      <c r="T163" s="101" t="b">
        <f t="shared" si="9"/>
        <v>0</v>
      </c>
    </row>
    <row r="164" spans="1:20" x14ac:dyDescent="0.2">
      <c r="A164" s="68"/>
      <c r="B164" s="213"/>
      <c r="C164" s="41"/>
      <c r="D164" s="216"/>
      <c r="F164" s="788"/>
      <c r="G164" s="789"/>
      <c r="H164" s="789"/>
      <c r="I164" s="789"/>
      <c r="J164" s="789"/>
      <c r="K164" s="789"/>
      <c r="L164" s="789"/>
      <c r="M164" s="789"/>
      <c r="N164" s="790"/>
      <c r="O164" s="212"/>
      <c r="T164" s="101" t="b">
        <f t="shared" si="9"/>
        <v>0</v>
      </c>
    </row>
    <row r="165" spans="1:20" x14ac:dyDescent="0.2">
      <c r="A165" s="68"/>
      <c r="B165" s="213"/>
      <c r="C165" s="41"/>
      <c r="D165" s="216"/>
      <c r="F165" s="788"/>
      <c r="G165" s="789"/>
      <c r="H165" s="789"/>
      <c r="I165" s="789"/>
      <c r="J165" s="789"/>
      <c r="K165" s="789"/>
      <c r="L165" s="789"/>
      <c r="M165" s="789"/>
      <c r="N165" s="790"/>
      <c r="O165" s="212"/>
      <c r="T165" s="101" t="b">
        <f t="shared" si="9"/>
        <v>0</v>
      </c>
    </row>
    <row r="166" spans="1:20" x14ac:dyDescent="0.2">
      <c r="A166" s="68"/>
      <c r="B166" s="213"/>
      <c r="C166" s="41"/>
      <c r="D166" s="216"/>
      <c r="F166" s="788"/>
      <c r="G166" s="789"/>
      <c r="H166" s="789"/>
      <c r="I166" s="789"/>
      <c r="J166" s="789"/>
      <c r="K166" s="789"/>
      <c r="L166" s="789"/>
      <c r="M166" s="789"/>
      <c r="N166" s="790"/>
      <c r="O166" s="212"/>
      <c r="T166" s="101" t="b">
        <f t="shared" si="9"/>
        <v>0</v>
      </c>
    </row>
    <row r="167" spans="1:20" x14ac:dyDescent="0.2">
      <c r="A167" s="68"/>
      <c r="B167" s="213"/>
      <c r="C167" s="41"/>
      <c r="D167" s="216"/>
      <c r="F167" s="788"/>
      <c r="G167" s="789"/>
      <c r="H167" s="789"/>
      <c r="I167" s="789"/>
      <c r="J167" s="789"/>
      <c r="K167" s="789"/>
      <c r="L167" s="789"/>
      <c r="M167" s="789"/>
      <c r="N167" s="790"/>
      <c r="O167" s="212"/>
      <c r="T167" s="101" t="b">
        <f t="shared" si="9"/>
        <v>0</v>
      </c>
    </row>
    <row r="168" spans="1:20" x14ac:dyDescent="0.2">
      <c r="A168" s="68"/>
      <c r="B168" s="213"/>
      <c r="C168" s="41"/>
      <c r="D168" s="216"/>
      <c r="F168" s="791"/>
      <c r="G168" s="792"/>
      <c r="H168" s="792"/>
      <c r="I168" s="792"/>
      <c r="J168" s="792"/>
      <c r="K168" s="792"/>
      <c r="L168" s="792"/>
      <c r="M168" s="792"/>
      <c r="N168" s="793"/>
      <c r="O168" s="212"/>
      <c r="T168" s="101" t="b">
        <f t="shared" si="9"/>
        <v>0</v>
      </c>
    </row>
    <row r="169" spans="1:20" ht="13.5" customHeight="1" thickBot="1" x14ac:dyDescent="0.25">
      <c r="A169" s="68"/>
      <c r="B169" s="213"/>
      <c r="C169" s="129"/>
      <c r="D169" s="130"/>
      <c r="E169" s="131"/>
      <c r="F169" s="132"/>
      <c r="G169" s="133"/>
      <c r="H169" s="133"/>
      <c r="I169" s="133"/>
      <c r="J169" s="133"/>
      <c r="K169" s="133"/>
      <c r="L169" s="133"/>
      <c r="M169" s="133"/>
      <c r="N169" s="133"/>
      <c r="O169" s="212"/>
    </row>
    <row r="170" spans="1:20" x14ac:dyDescent="0.2">
      <c r="A170" s="68"/>
      <c r="B170" s="213"/>
      <c r="C170" s="124"/>
      <c r="D170" s="124"/>
      <c r="E170" s="124"/>
      <c r="F170" s="124"/>
      <c r="G170" s="124"/>
      <c r="H170" s="124"/>
      <c r="I170" s="124"/>
      <c r="J170" s="124"/>
      <c r="K170" s="124"/>
      <c r="L170" s="124"/>
      <c r="M170" s="124"/>
      <c r="N170" s="124"/>
      <c r="O170" s="212"/>
    </row>
    <row r="171" spans="1:20" x14ac:dyDescent="0.2">
      <c r="A171" s="65"/>
      <c r="B171" s="69"/>
      <c r="C171" s="28"/>
      <c r="D171" s="209"/>
      <c r="E171" s="226" t="str">
        <f>Translations!$B$645</f>
        <v>Fler block kan läggas till genom att vid behov kopiera och klistra in det senaste blocket.</v>
      </c>
      <c r="F171" s="222"/>
      <c r="G171" s="190"/>
      <c r="H171" s="190"/>
      <c r="I171" s="190"/>
      <c r="J171" s="190"/>
      <c r="K171" s="190"/>
      <c r="L171" s="190"/>
      <c r="M171" s="190"/>
      <c r="N171" s="190"/>
      <c r="O171" s="67"/>
    </row>
    <row r="172" spans="1:20" x14ac:dyDescent="0.2">
      <c r="A172" s="65"/>
      <c r="B172" s="69"/>
      <c r="C172" s="28"/>
      <c r="D172" s="209"/>
      <c r="E172" s="226"/>
      <c r="F172" s="222"/>
      <c r="G172" s="190"/>
      <c r="H172" s="190"/>
      <c r="I172" s="190"/>
      <c r="J172" s="190"/>
      <c r="K172" s="190"/>
      <c r="L172" s="190"/>
      <c r="M172" s="190"/>
      <c r="N172" s="190"/>
      <c r="O172" s="67"/>
    </row>
    <row r="173" spans="1:20" ht="15" customHeight="1" x14ac:dyDescent="0.2">
      <c r="A173" s="68"/>
      <c r="B173" s="227"/>
      <c r="C173" s="52"/>
      <c r="D173" s="228"/>
      <c r="E173" s="52"/>
      <c r="F173" s="692" t="s">
        <v>941</v>
      </c>
      <c r="G173" s="693"/>
      <c r="H173" s="693"/>
      <c r="I173" s="693"/>
      <c r="J173" s="693"/>
      <c r="K173" s="693"/>
      <c r="L173" s="694"/>
      <c r="M173" s="76"/>
      <c r="N173" s="76"/>
      <c r="O173" s="67"/>
      <c r="Q173" s="57" t="s">
        <v>15</v>
      </c>
      <c r="R173" s="134" t="str">
        <f>"#JUMP_D_Top"</f>
        <v>#JUMP_D_Top</v>
      </c>
    </row>
    <row r="174" spans="1:20" ht="13.5" customHeight="1" thickBot="1" x14ac:dyDescent="0.25">
      <c r="A174" s="68"/>
      <c r="B174" s="191"/>
      <c r="C174" s="195"/>
      <c r="D174" s="195"/>
      <c r="E174" s="195"/>
      <c r="F174" s="195"/>
      <c r="G174" s="195"/>
      <c r="H174" s="195"/>
      <c r="I174" s="195"/>
      <c r="J174" s="195"/>
      <c r="K174" s="195"/>
      <c r="L174" s="195"/>
      <c r="M174" s="195"/>
      <c r="N174" s="195"/>
      <c r="O174" s="229"/>
    </row>
    <row r="175" spans="1:20" hidden="1" x14ac:dyDescent="0.2">
      <c r="A175" s="65" t="s">
        <v>5</v>
      </c>
    </row>
    <row r="176" spans="1:20" hidden="1" x14ac:dyDescent="0.2">
      <c r="A176" s="65" t="s">
        <v>5</v>
      </c>
      <c r="P176" s="51" t="s">
        <v>18</v>
      </c>
    </row>
  </sheetData>
  <sheetProtection sheet="1" objects="1" scenarios="1" formatCells="0" formatColumns="0" formatRows="0"/>
  <mergeCells count="146">
    <mergeCell ref="M3:N3"/>
    <mergeCell ref="E4:F4"/>
    <mergeCell ref="G4:H4"/>
    <mergeCell ref="I4:J4"/>
    <mergeCell ref="K4:L4"/>
    <mergeCell ref="M4:N4"/>
    <mergeCell ref="B2:D4"/>
    <mergeCell ref="E2:F2"/>
    <mergeCell ref="G2:H2"/>
    <mergeCell ref="I2:J2"/>
    <mergeCell ref="K2:L2"/>
    <mergeCell ref="M2:N2"/>
    <mergeCell ref="E3:F3"/>
    <mergeCell ref="G3:H3"/>
    <mergeCell ref="I3:J3"/>
    <mergeCell ref="K3:L3"/>
    <mergeCell ref="E15:N15"/>
    <mergeCell ref="E17:N17"/>
    <mergeCell ref="E18:N18"/>
    <mergeCell ref="E21:I21"/>
    <mergeCell ref="E23:N23"/>
    <mergeCell ref="E24:M24"/>
    <mergeCell ref="C6:K6"/>
    <mergeCell ref="L6:N6"/>
    <mergeCell ref="K8:N8"/>
    <mergeCell ref="D10:N10"/>
    <mergeCell ref="E12:N12"/>
    <mergeCell ref="E13:N13"/>
    <mergeCell ref="F31:N31"/>
    <mergeCell ref="F32:N32"/>
    <mergeCell ref="F33:N33"/>
    <mergeCell ref="E36:I36"/>
    <mergeCell ref="E38:N38"/>
    <mergeCell ref="E39:M39"/>
    <mergeCell ref="F25:N25"/>
    <mergeCell ref="F26:N26"/>
    <mergeCell ref="F27:N27"/>
    <mergeCell ref="F28:N28"/>
    <mergeCell ref="F29:N29"/>
    <mergeCell ref="F30:N30"/>
    <mergeCell ref="F46:N46"/>
    <mergeCell ref="F47:N47"/>
    <mergeCell ref="F48:N48"/>
    <mergeCell ref="E51:I51"/>
    <mergeCell ref="E53:N53"/>
    <mergeCell ref="E54:M54"/>
    <mergeCell ref="F40:N40"/>
    <mergeCell ref="F41:N41"/>
    <mergeCell ref="F42:N42"/>
    <mergeCell ref="F43:N43"/>
    <mergeCell ref="F44:N44"/>
    <mergeCell ref="F45:N45"/>
    <mergeCell ref="F61:N61"/>
    <mergeCell ref="F62:N62"/>
    <mergeCell ref="F63:N63"/>
    <mergeCell ref="E66:I66"/>
    <mergeCell ref="E68:N68"/>
    <mergeCell ref="E69:M69"/>
    <mergeCell ref="F55:N55"/>
    <mergeCell ref="F56:N56"/>
    <mergeCell ref="F57:N57"/>
    <mergeCell ref="F58:N58"/>
    <mergeCell ref="F59:N59"/>
    <mergeCell ref="F60:N60"/>
    <mergeCell ref="F76:N76"/>
    <mergeCell ref="F77:N77"/>
    <mergeCell ref="F78:N78"/>
    <mergeCell ref="E81:I81"/>
    <mergeCell ref="E83:N83"/>
    <mergeCell ref="E84:M84"/>
    <mergeCell ref="F70:N70"/>
    <mergeCell ref="F71:N71"/>
    <mergeCell ref="F72:N72"/>
    <mergeCell ref="F73:N73"/>
    <mergeCell ref="F74:N74"/>
    <mergeCell ref="F75:N75"/>
    <mergeCell ref="F91:N91"/>
    <mergeCell ref="F92:N92"/>
    <mergeCell ref="F93:N93"/>
    <mergeCell ref="E96:I96"/>
    <mergeCell ref="E98:N98"/>
    <mergeCell ref="E99:M99"/>
    <mergeCell ref="F85:N85"/>
    <mergeCell ref="F86:N86"/>
    <mergeCell ref="F87:N87"/>
    <mergeCell ref="F88:N88"/>
    <mergeCell ref="F89:N89"/>
    <mergeCell ref="F90:N90"/>
    <mergeCell ref="F106:N106"/>
    <mergeCell ref="F107:N107"/>
    <mergeCell ref="F108:N108"/>
    <mergeCell ref="E111:I111"/>
    <mergeCell ref="E113:N113"/>
    <mergeCell ref="E114:M114"/>
    <mergeCell ref="F100:N100"/>
    <mergeCell ref="F101:N101"/>
    <mergeCell ref="F102:N102"/>
    <mergeCell ref="F103:N103"/>
    <mergeCell ref="F104:N104"/>
    <mergeCell ref="F105:N105"/>
    <mergeCell ref="F121:N121"/>
    <mergeCell ref="F122:N122"/>
    <mergeCell ref="F123:N123"/>
    <mergeCell ref="E126:I126"/>
    <mergeCell ref="E128:N128"/>
    <mergeCell ref="E129:M129"/>
    <mergeCell ref="F115:N115"/>
    <mergeCell ref="F116:N116"/>
    <mergeCell ref="F117:N117"/>
    <mergeCell ref="F118:N118"/>
    <mergeCell ref="F119:N119"/>
    <mergeCell ref="F120:N120"/>
    <mergeCell ref="F136:N136"/>
    <mergeCell ref="F137:N137"/>
    <mergeCell ref="F138:N138"/>
    <mergeCell ref="E141:I141"/>
    <mergeCell ref="E143:N143"/>
    <mergeCell ref="E144:M144"/>
    <mergeCell ref="F130:N130"/>
    <mergeCell ref="F131:N131"/>
    <mergeCell ref="F132:N132"/>
    <mergeCell ref="F133:N133"/>
    <mergeCell ref="F134:N134"/>
    <mergeCell ref="F135:N135"/>
    <mergeCell ref="F151:N151"/>
    <mergeCell ref="F152:N152"/>
    <mergeCell ref="F153:N153"/>
    <mergeCell ref="E156:I156"/>
    <mergeCell ref="E158:N158"/>
    <mergeCell ref="E159:M159"/>
    <mergeCell ref="F145:N145"/>
    <mergeCell ref="F146:N146"/>
    <mergeCell ref="F147:N147"/>
    <mergeCell ref="F148:N148"/>
    <mergeCell ref="F149:N149"/>
    <mergeCell ref="F150:N150"/>
    <mergeCell ref="F166:N166"/>
    <mergeCell ref="F167:N167"/>
    <mergeCell ref="F168:N168"/>
    <mergeCell ref="F173:L173"/>
    <mergeCell ref="F160:N160"/>
    <mergeCell ref="F161:N161"/>
    <mergeCell ref="F162:N162"/>
    <mergeCell ref="F163:N163"/>
    <mergeCell ref="F164:N164"/>
    <mergeCell ref="F165:N165"/>
  </mergeCells>
  <conditionalFormatting sqref="L21 F25:F33 L36 F40:F48 L51 F55:F63 L66 F70:F78 L81 F85:F93 L96 F100:F108 L111 F115:F123 L126 F130:F138 L141 F145:F153 L156 F160:F168">
    <cfRule type="expression" dxfId="16" priority="1">
      <formula>$T21=TRUE</formula>
    </cfRule>
  </conditionalFormatting>
  <conditionalFormatting sqref="J21 J36 J51 J66 J81 J96 J111 J126 J141 J156">
    <cfRule type="expression" dxfId="15" priority="2">
      <formula>$S21=TRUE</formula>
    </cfRule>
  </conditionalFormatting>
  <dataValidations count="1">
    <dataValidation type="list" allowBlank="1" showInputMessage="1" showErrorMessage="1" sqref="J21 J36 J51 J66 J81 J96 J111 J126 J141 J156">
      <formula1>EUconst_TrueFalse</formula1>
    </dataValidation>
  </dataValidations>
  <hyperlinks>
    <hyperlink ref="G2" location="JUMP_a_Content" display="JUMP_a_Content"/>
    <hyperlink ref="I2" location="JUMP_B_Top1" display="JUMP_B_Top1"/>
    <hyperlink ref="K2" location="JUMP_D_Top" display="JUMP_D_Top"/>
    <hyperlink ref="E3" location="JUMP_C_Top1" display="JUMP_C_Top1"/>
    <hyperlink ref="E4" location="JUMP_C_Bottom1" display="JUMP_C_Bottom1"/>
    <hyperlink ref="F173" location="JUMP_D_Top" display="JUMP_D_Top"/>
  </hyperlinks>
  <pageMargins left="0.78740157480314965" right="0.78740157480314965" top="0.78740157480314965" bottom="0.78740157480314965" header="0.39370078740157483" footer="0.39370078740157483"/>
  <pageSetup paperSize="9" scale="59" fitToHeight="9" orientation="portrait"/>
  <headerFooter>
    <oddHeader>&amp;L&amp;F, &amp;A&amp;R&amp;D, &amp;T</oddHeader>
    <oddFooter>&amp;C&amp;P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indexed="10"/>
    <pageSetUpPr fitToPage="1"/>
  </sheetPr>
  <dimension ref="A1:AI193"/>
  <sheetViews>
    <sheetView topLeftCell="B1" workbookViewId="0">
      <pane ySplit="4" topLeftCell="A98" activePane="bottomLeft" state="frozen"/>
      <selection activeCell="B2" sqref="B2"/>
      <selection pane="bottomLeft" activeCell="F105" sqref="F105:N105"/>
    </sheetView>
  </sheetViews>
  <sheetFormatPr defaultColWidth="11.42578125" defaultRowHeight="12.75" x14ac:dyDescent="0.2"/>
  <cols>
    <col min="1" max="1" width="3.42578125" style="8" hidden="1" customWidth="1"/>
    <col min="2" max="2" width="3.42578125" style="8" customWidth="1"/>
    <col min="3" max="3" width="4.7109375" style="8" customWidth="1"/>
    <col min="4" max="4" width="5" style="8" customWidth="1"/>
    <col min="5" max="14" width="12.7109375" style="8" customWidth="1"/>
    <col min="15" max="15" width="7.7109375" style="76" customWidth="1"/>
    <col min="16" max="16" width="15.7109375" style="8" hidden="1" customWidth="1"/>
    <col min="17" max="20" width="12.7109375" style="77" hidden="1" customWidth="1"/>
    <col min="21" max="16384" width="11.42578125" style="8"/>
  </cols>
  <sheetData>
    <row r="1" spans="1:20" ht="13.5" hidden="1" customHeight="1" x14ac:dyDescent="0.2">
      <c r="A1" s="59" t="s">
        <v>5</v>
      </c>
      <c r="B1" s="60"/>
      <c r="C1" s="60"/>
      <c r="D1" s="63"/>
      <c r="E1" s="60"/>
      <c r="F1" s="60"/>
      <c r="G1" s="60"/>
      <c r="H1" s="60"/>
      <c r="I1" s="60"/>
      <c r="J1" s="60"/>
      <c r="K1" s="60"/>
      <c r="L1" s="60"/>
      <c r="M1" s="60"/>
      <c r="N1" s="60"/>
      <c r="O1" s="64"/>
      <c r="P1" s="8" t="s">
        <v>5</v>
      </c>
      <c r="Q1" s="77" t="s">
        <v>5</v>
      </c>
      <c r="R1" s="77" t="s">
        <v>5</v>
      </c>
      <c r="S1" s="77" t="s">
        <v>5</v>
      </c>
      <c r="T1" s="77" t="s">
        <v>5</v>
      </c>
    </row>
    <row r="2" spans="1:20" ht="13.5" customHeight="1" thickBot="1" x14ac:dyDescent="0.25">
      <c r="A2" s="65"/>
      <c r="B2" s="809" t="str">
        <f>Translations!$B$589</f>
        <v>D. Verifieringsrapport - rekommendationer om förbättringar</v>
      </c>
      <c r="C2" s="810"/>
      <c r="D2" s="811"/>
      <c r="E2" s="690" t="str">
        <f>Translations!$B$23</f>
        <v>Navigationsområde:</v>
      </c>
      <c r="F2" s="691"/>
      <c r="G2" s="818" t="str">
        <f>Translations!$B$24</f>
        <v>Innehållsförteckning</v>
      </c>
      <c r="H2" s="819"/>
      <c r="I2" s="818" t="str">
        <f>Translations!$B$25</f>
        <v>Föregående blad</v>
      </c>
      <c r="J2" s="819"/>
      <c r="K2" s="818" t="str">
        <f>Translations!$B$26</f>
        <v>Nästa blad</v>
      </c>
      <c r="L2" s="819"/>
      <c r="M2" s="818"/>
      <c r="N2" s="819"/>
      <c r="O2" s="199"/>
    </row>
    <row r="3" spans="1:20" ht="12.75" customHeight="1" x14ac:dyDescent="0.2">
      <c r="A3" s="65"/>
      <c r="B3" s="812"/>
      <c r="C3" s="813"/>
      <c r="D3" s="814"/>
      <c r="E3" s="805" t="str">
        <f>Translations!$B$27</f>
        <v>Till början på sidan</v>
      </c>
      <c r="F3" s="806"/>
      <c r="G3" s="805"/>
      <c r="H3" s="806"/>
      <c r="I3" s="805"/>
      <c r="J3" s="806"/>
      <c r="K3" s="805"/>
      <c r="L3" s="806"/>
      <c r="M3" s="673"/>
      <c r="N3" s="674"/>
      <c r="O3" s="125"/>
      <c r="S3" s="200" t="s">
        <v>16</v>
      </c>
      <c r="T3" s="159" t="str">
        <f>ADDRESS(ROW($B$5),COLUMN($B$5)) &amp; ":" &amp; ADDRESS(MATCH("PRINT",$P:$P,0)+ROW($P$42)-ROW($P$28),COLUMN($O$5))</f>
        <v>$B$5:$O$42</v>
      </c>
    </row>
    <row r="4" spans="1:20" ht="57" customHeight="1" thickBot="1" x14ac:dyDescent="0.25">
      <c r="A4" s="65"/>
      <c r="B4" s="815"/>
      <c r="C4" s="816"/>
      <c r="D4" s="817"/>
      <c r="E4" s="805" t="str">
        <f>Translations!$B$28</f>
        <v>Till slutet på sidan</v>
      </c>
      <c r="F4" s="806"/>
      <c r="G4" s="807"/>
      <c r="H4" s="808"/>
      <c r="I4" s="805"/>
      <c r="J4" s="806"/>
      <c r="K4" s="805"/>
      <c r="L4" s="806"/>
      <c r="M4" s="678"/>
      <c r="N4" s="679"/>
      <c r="O4" s="125"/>
    </row>
    <row r="5" spans="1:20" ht="12.75" customHeight="1" thickBot="1" x14ac:dyDescent="0.25">
      <c r="A5" s="68"/>
      <c r="B5" s="143"/>
      <c r="C5" s="201"/>
      <c r="D5" s="145"/>
      <c r="E5" s="123"/>
      <c r="F5" s="145"/>
      <c r="G5" s="145"/>
      <c r="H5" s="145"/>
      <c r="I5" s="123"/>
      <c r="J5" s="123"/>
      <c r="K5" s="123"/>
      <c r="L5" s="123"/>
      <c r="M5" s="124"/>
      <c r="N5" s="124"/>
      <c r="O5" s="125"/>
    </row>
    <row r="6" spans="1:20" s="202" customFormat="1" ht="25.5" customHeight="1" thickBot="1" x14ac:dyDescent="0.25">
      <c r="A6" s="70"/>
      <c r="B6" s="71"/>
      <c r="C6" s="739" t="str">
        <f>Translations!$B$589</f>
        <v>D. Verifieringsrapport - rekommendationer om förbättringar</v>
      </c>
      <c r="D6" s="739"/>
      <c r="E6" s="739"/>
      <c r="F6" s="739"/>
      <c r="G6" s="739"/>
      <c r="H6" s="739"/>
      <c r="I6" s="739"/>
      <c r="J6" s="739"/>
      <c r="K6" s="739"/>
      <c r="L6" s="802" t="str">
        <f>IF(AND(CNTR_InstHasImproveGeneral=TRUE,CNTR_SmallEmitter=FALSE),EUconst_Relevant,IF(COUNTA(CNTR_ListRelevantSections)&gt;0,EUconst_NotRelevant,EUconst_Relevant))</f>
        <v>relevant</v>
      </c>
      <c r="M6" s="803"/>
      <c r="N6" s="804"/>
      <c r="O6" s="84"/>
      <c r="Q6" s="204" t="s">
        <v>19</v>
      </c>
      <c r="R6" s="205"/>
      <c r="S6" s="205"/>
      <c r="T6" s="205"/>
    </row>
    <row r="7" spans="1:20" s="202" customFormat="1" ht="5.0999999999999996" customHeight="1" x14ac:dyDescent="0.2">
      <c r="A7" s="70"/>
      <c r="B7" s="71"/>
      <c r="C7" s="72"/>
      <c r="D7" s="75"/>
      <c r="E7" s="72"/>
      <c r="F7" s="72"/>
      <c r="G7" s="72"/>
      <c r="H7" s="72"/>
      <c r="I7" s="72"/>
      <c r="J7" s="72"/>
      <c r="K7" s="72"/>
      <c r="L7" s="206"/>
      <c r="M7" s="206"/>
      <c r="N7" s="206"/>
      <c r="O7" s="84"/>
      <c r="Q7" s="205"/>
      <c r="R7" s="205"/>
      <c r="S7" s="205"/>
      <c r="T7" s="205"/>
    </row>
    <row r="8" spans="1:20" x14ac:dyDescent="0.2">
      <c r="A8" s="68"/>
      <c r="B8" s="85"/>
      <c r="C8" s="76"/>
      <c r="D8" s="145"/>
      <c r="E8" s="76"/>
      <c r="F8" s="76"/>
      <c r="G8" s="76"/>
      <c r="H8" s="76"/>
      <c r="I8" s="76"/>
      <c r="J8" s="76"/>
      <c r="K8" s="767" t="str">
        <f>IF(L6=EUconst_NotRelevant,HYPERLINK("#JUMP_H_Top",EUconst_MsgNextSheet),HYPERLINK("",EUconst_MsgEnterThisSection))</f>
        <v>Skriv in uppgifter i detta avsnitt</v>
      </c>
      <c r="L8" s="768"/>
      <c r="M8" s="768"/>
      <c r="N8" s="769"/>
      <c r="O8" s="89"/>
    </row>
    <row r="9" spans="1:20" ht="5.0999999999999996" customHeight="1" x14ac:dyDescent="0.2">
      <c r="A9" s="207"/>
      <c r="B9" s="208"/>
      <c r="C9" s="209"/>
      <c r="D9" s="210"/>
      <c r="E9" s="211"/>
      <c r="F9" s="52"/>
      <c r="G9" s="211"/>
      <c r="H9" s="211"/>
      <c r="I9" s="211"/>
      <c r="J9" s="211"/>
      <c r="K9" s="211"/>
      <c r="L9" s="211"/>
      <c r="M9" s="211"/>
      <c r="N9" s="211"/>
      <c r="O9" s="212"/>
    </row>
    <row r="10" spans="1:20" s="1" customFormat="1" ht="18.75" customHeight="1" x14ac:dyDescent="0.2">
      <c r="A10" s="70"/>
      <c r="B10" s="83"/>
      <c r="C10" s="79">
        <v>9</v>
      </c>
      <c r="D10" s="705" t="str">
        <f>Translations!$B$590</f>
        <v>Rekommendationer om förbättringar</v>
      </c>
      <c r="E10" s="705"/>
      <c r="F10" s="705"/>
      <c r="G10" s="705"/>
      <c r="H10" s="705"/>
      <c r="I10" s="705"/>
      <c r="J10" s="705"/>
      <c r="K10" s="705"/>
      <c r="L10" s="705"/>
      <c r="M10" s="705"/>
      <c r="N10" s="705"/>
      <c r="O10" s="168"/>
      <c r="P10" s="8"/>
      <c r="Q10" s="77"/>
      <c r="R10" s="77"/>
      <c r="S10" s="77"/>
      <c r="T10" s="74"/>
    </row>
    <row r="11" spans="1:20" s="1" customFormat="1" ht="12.75" customHeight="1" x14ac:dyDescent="0.2">
      <c r="A11" s="70"/>
      <c r="B11" s="83"/>
      <c r="C11" s="41"/>
      <c r="D11" s="41"/>
      <c r="E11" s="41"/>
      <c r="F11" s="41"/>
      <c r="G11" s="41"/>
      <c r="H11" s="41"/>
      <c r="I11" s="41"/>
      <c r="J11" s="41"/>
      <c r="K11" s="41"/>
      <c r="L11" s="41"/>
      <c r="M11" s="41"/>
      <c r="N11" s="41"/>
      <c r="O11" s="84"/>
      <c r="P11" s="8"/>
      <c r="Q11" s="77"/>
      <c r="R11" s="77"/>
      <c r="S11" s="77"/>
      <c r="T11" s="74"/>
    </row>
    <row r="12" spans="1:20" ht="12.75" customHeight="1" x14ac:dyDescent="0.2">
      <c r="A12" s="98"/>
      <c r="B12" s="85"/>
      <c r="C12" s="15"/>
      <c r="D12" s="76"/>
      <c r="E12" s="734" t="str">
        <f>Translations!$B$648</f>
        <v>Detta avsnitt är inte relevant för anläggningar med låga utsläpp (dvs. anläggningar med &lt; 25 000 t CO2e per år).</v>
      </c>
      <c r="F12" s="734"/>
      <c r="G12" s="734"/>
      <c r="H12" s="734"/>
      <c r="I12" s="734"/>
      <c r="J12" s="734"/>
      <c r="K12" s="734"/>
      <c r="L12" s="734"/>
      <c r="M12" s="734"/>
      <c r="N12" s="734"/>
      <c r="O12" s="168"/>
      <c r="T12" s="74"/>
    </row>
    <row r="13" spans="1:20" s="1" customFormat="1" ht="12.75" customHeight="1" x14ac:dyDescent="0.2">
      <c r="A13" s="70"/>
      <c r="B13" s="83"/>
      <c r="C13" s="41"/>
      <c r="D13" s="41"/>
      <c r="E13" s="757" t="str">
        <f>Translations!$B$570</f>
        <v>Enligt artikel 69.4 i MRR kan den verifieringsrapport som fastställts i enlighet med förordning (EU) nr 600/2012 innehålla rekommendationer om förbättringar.</v>
      </c>
      <c r="F13" s="757"/>
      <c r="G13" s="757"/>
      <c r="H13" s="757"/>
      <c r="I13" s="757"/>
      <c r="J13" s="757"/>
      <c r="K13" s="757"/>
      <c r="L13" s="757"/>
      <c r="M13" s="757"/>
      <c r="N13" s="757"/>
      <c r="O13" s="168"/>
      <c r="P13" s="8"/>
      <c r="Q13" s="77"/>
      <c r="R13" s="77"/>
      <c r="S13" s="77"/>
      <c r="T13" s="74"/>
    </row>
    <row r="14" spans="1:20" s="1" customFormat="1" ht="12.75" customHeight="1" x14ac:dyDescent="0.2">
      <c r="A14" s="70"/>
      <c r="B14" s="83"/>
      <c r="C14" s="41"/>
      <c r="D14" s="41"/>
      <c r="E14" s="757" t="str">
        <f>Translations!$B$571</f>
        <v>I enlighet med artikel 30.1 i förordning (EU) nr 600/2012 ska kontrollören i sin verfieringsrapport lämna rekommendationer avseende följande punkter:</v>
      </c>
      <c r="F14" s="757"/>
      <c r="G14" s="757"/>
      <c r="H14" s="757"/>
      <c r="I14" s="757"/>
      <c r="J14" s="757"/>
      <c r="K14" s="757"/>
      <c r="L14" s="757"/>
      <c r="M14" s="757"/>
      <c r="N14" s="757"/>
      <c r="O14" s="168"/>
      <c r="P14" s="8"/>
      <c r="Q14" s="77"/>
      <c r="R14" s="77"/>
      <c r="S14" s="77"/>
      <c r="T14" s="74"/>
    </row>
    <row r="15" spans="1:20" s="1" customFormat="1" ht="12.75" customHeight="1" x14ac:dyDescent="0.2">
      <c r="A15" s="70"/>
      <c r="B15" s="83"/>
      <c r="C15" s="41"/>
      <c r="D15" s="41"/>
      <c r="E15" s="163" t="str">
        <f>Translations!$B$572</f>
        <v>a)</v>
      </c>
      <c r="F15" s="757" t="str">
        <f>Translations!$B$573</f>
        <v>Riskbedömningen.</v>
      </c>
      <c r="G15" s="757"/>
      <c r="H15" s="757"/>
      <c r="I15" s="757"/>
      <c r="J15" s="757"/>
      <c r="K15" s="757"/>
      <c r="L15" s="757"/>
      <c r="M15" s="757"/>
      <c r="N15" s="757"/>
      <c r="O15" s="168"/>
      <c r="P15" s="8"/>
      <c r="Q15" s="77"/>
      <c r="R15" s="77"/>
      <c r="S15" s="77"/>
      <c r="T15" s="74"/>
    </row>
    <row r="16" spans="1:20" s="1" customFormat="1" ht="12.75" customHeight="1" x14ac:dyDescent="0.2">
      <c r="A16" s="70"/>
      <c r="B16" s="83"/>
      <c r="C16" s="41"/>
      <c r="D16" s="41"/>
      <c r="E16" s="163" t="str">
        <f>Translations!$B$574</f>
        <v>b)</v>
      </c>
      <c r="F16" s="757" t="str">
        <f>Translations!$B$575</f>
        <v>Utveckling, dokumentering, genomförande och underhåll av dataflödesverksamhet och kontrollaktiviteter samt utvärdering av kontrollsystemet.</v>
      </c>
      <c r="G16" s="757"/>
      <c r="H16" s="757"/>
      <c r="I16" s="757"/>
      <c r="J16" s="757"/>
      <c r="K16" s="757"/>
      <c r="L16" s="757"/>
      <c r="M16" s="757"/>
      <c r="N16" s="757"/>
      <c r="O16" s="168"/>
      <c r="P16" s="8"/>
      <c r="Q16" s="77"/>
      <c r="R16" s="77"/>
      <c r="S16" s="77"/>
      <c r="T16" s="74"/>
    </row>
    <row r="17" spans="1:20" s="1" customFormat="1" ht="25.5" customHeight="1" x14ac:dyDescent="0.2">
      <c r="A17" s="70"/>
      <c r="B17" s="83"/>
      <c r="C17" s="41"/>
      <c r="D17" s="41"/>
      <c r="E17" s="163" t="str">
        <f>Translations!$B$576</f>
        <v>c)</v>
      </c>
      <c r="F17" s="757" t="str">
        <f>Translations!$B$577</f>
        <v>Utveckling, dokumentering, genomförande och underhåll av förfaranden för dataflödes- och kontrollaktiviteter samt andra förfaranden som en verksamhetsutövare ska ha inrättat enligt förordning (EU) nr 601/2012.</v>
      </c>
      <c r="G17" s="757"/>
      <c r="H17" s="757"/>
      <c r="I17" s="757"/>
      <c r="J17" s="757"/>
      <c r="K17" s="757"/>
      <c r="L17" s="757"/>
      <c r="M17" s="757"/>
      <c r="N17" s="757"/>
      <c r="O17" s="168"/>
      <c r="P17" s="8"/>
      <c r="Q17" s="77"/>
      <c r="R17" s="77"/>
      <c r="S17" s="77"/>
      <c r="T17" s="74"/>
    </row>
    <row r="18" spans="1:20" s="1" customFormat="1" ht="12.75" customHeight="1" x14ac:dyDescent="0.2">
      <c r="A18" s="70"/>
      <c r="B18" s="83"/>
      <c r="C18" s="41"/>
      <c r="D18" s="41"/>
      <c r="E18" s="163" t="str">
        <f>Translations!$B$578</f>
        <v>d)</v>
      </c>
      <c r="F18" s="757" t="str">
        <f>Translations!$B$579</f>
        <v>Övervakning och rapportering av utsläpp, bland annat i samband med uppnåendet av högre nivåer, minskning av riskerna och ökning av effektiviteten i samband med övervakning och rapportering.</v>
      </c>
      <c r="G18" s="757"/>
      <c r="H18" s="757"/>
      <c r="I18" s="757"/>
      <c r="J18" s="757"/>
      <c r="K18" s="757"/>
      <c r="L18" s="757"/>
      <c r="M18" s="757"/>
      <c r="N18" s="757"/>
      <c r="O18" s="168"/>
      <c r="P18" s="8"/>
      <c r="Q18" s="77"/>
      <c r="R18" s="77"/>
      <c r="S18" s="77"/>
      <c r="T18" s="74"/>
    </row>
    <row r="19" spans="1:20" s="1" customFormat="1" ht="25.5" customHeight="1" x14ac:dyDescent="0.2">
      <c r="A19" s="70"/>
      <c r="B19" s="83"/>
      <c r="C19" s="41"/>
      <c r="D19" s="41"/>
      <c r="E19" s="757" t="str">
        <f>Translations!$B$580</f>
        <v>Om verifieringsrapporten innehåller sådana påpekanden eller rekommendationer ska verksamhetsutövaren senast den 30 juni samma år som verifieringsrapporten utfärdades av kontrollören utarbeta en rapport i vilken verksamhetsutövaren beskriver hur och när de rekommenderade förbättringarna har genomförts eller planeras bli genomförda.</v>
      </c>
      <c r="F19" s="757"/>
      <c r="G19" s="757"/>
      <c r="H19" s="757"/>
      <c r="I19" s="757"/>
      <c r="J19" s="757"/>
      <c r="K19" s="757"/>
      <c r="L19" s="757"/>
      <c r="M19" s="757"/>
      <c r="N19" s="757"/>
      <c r="O19" s="168"/>
      <c r="P19" s="8"/>
      <c r="Q19" s="77"/>
      <c r="R19" s="77"/>
      <c r="S19" s="77"/>
      <c r="T19" s="74"/>
    </row>
    <row r="20" spans="1:20" s="1" customFormat="1" ht="5.0999999999999996" customHeight="1" x14ac:dyDescent="0.2">
      <c r="A20" s="70"/>
      <c r="B20" s="83"/>
      <c r="C20" s="41"/>
      <c r="D20" s="41"/>
      <c r="E20" s="163"/>
      <c r="F20" s="150"/>
      <c r="G20" s="150"/>
      <c r="H20" s="150"/>
      <c r="I20" s="150"/>
      <c r="J20" s="150"/>
      <c r="K20" s="150"/>
      <c r="L20" s="150"/>
      <c r="M20" s="150"/>
      <c r="N20" s="150"/>
      <c r="O20" s="168"/>
      <c r="P20" s="8"/>
      <c r="Q20" s="77"/>
      <c r="R20" s="77"/>
      <c r="S20" s="77"/>
      <c r="T20" s="74"/>
    </row>
    <row r="21" spans="1:20" s="28" customFormat="1" ht="25.5" customHeight="1" x14ac:dyDescent="0.2">
      <c r="A21" s="70"/>
      <c r="B21" s="213"/>
      <c r="C21" s="15"/>
      <c r="E21" s="734" t="str">
        <f>Translations!$B$582</f>
        <v>Hänvisa till de relevanta rekommendationerna i verifieringsrapporten, beskriv vilken typ av åtgärder det är och tidsplanen för genomförandet.</v>
      </c>
      <c r="F21" s="734"/>
      <c r="G21" s="734"/>
      <c r="H21" s="734"/>
      <c r="I21" s="734"/>
      <c r="J21" s="734"/>
      <c r="K21" s="734"/>
      <c r="L21" s="734"/>
      <c r="M21" s="734"/>
      <c r="N21" s="734"/>
      <c r="O21" s="168"/>
      <c r="P21" s="8"/>
      <c r="Q21" s="214"/>
      <c r="R21" s="214"/>
      <c r="S21" s="214"/>
      <c r="T21" s="82"/>
    </row>
    <row r="22" spans="1:20" s="28" customFormat="1" ht="12.75" customHeight="1" x14ac:dyDescent="0.2">
      <c r="A22" s="70"/>
      <c r="B22" s="213"/>
      <c r="C22" s="15"/>
      <c r="D22" s="121"/>
      <c r="E22" s="734" t="str">
        <f>Translations!$B$583</f>
        <v>Om inga åtgärder vidtas: Var vänlig beskriv här varför de är tekniskt omöjliga eller varför de skulle orsaka orimliga kostnader.</v>
      </c>
      <c r="F22" s="734"/>
      <c r="G22" s="734"/>
      <c r="H22" s="734"/>
      <c r="I22" s="734"/>
      <c r="J22" s="734"/>
      <c r="K22" s="734"/>
      <c r="L22" s="734"/>
      <c r="M22" s="734"/>
      <c r="N22" s="734"/>
      <c r="O22" s="168"/>
      <c r="P22" s="8"/>
      <c r="Q22" s="214"/>
      <c r="R22" s="214"/>
      <c r="S22" s="214"/>
      <c r="T22" s="82"/>
    </row>
    <row r="23" spans="1:20" s="1" customFormat="1" ht="5.0999999999999996" customHeight="1" x14ac:dyDescent="0.2">
      <c r="A23" s="70"/>
      <c r="B23" s="83"/>
      <c r="C23" s="41"/>
      <c r="D23" s="41"/>
      <c r="E23" s="163"/>
      <c r="F23" s="150"/>
      <c r="G23" s="150"/>
      <c r="H23" s="150"/>
      <c r="I23" s="150"/>
      <c r="J23" s="150"/>
      <c r="K23" s="150"/>
      <c r="L23" s="150"/>
      <c r="M23" s="150"/>
      <c r="N23" s="150"/>
      <c r="O23" s="84"/>
      <c r="P23" s="8"/>
      <c r="Q23" s="77"/>
      <c r="R23" s="77"/>
      <c r="S23" s="77"/>
      <c r="T23" s="74"/>
    </row>
    <row r="24" spans="1:20" ht="15.75" customHeight="1" x14ac:dyDescent="0.2">
      <c r="A24" s="68"/>
      <c r="B24" s="213"/>
      <c r="C24" s="215"/>
      <c r="D24" s="91"/>
      <c r="E24" s="757" t="str">
        <f>Translations!$B$581</f>
        <v>Om den information som krävs här redan har rapporterats i en annan del av mallen, räcker det att hänvisa till den sektionen.</v>
      </c>
      <c r="F24" s="757"/>
      <c r="G24" s="757"/>
      <c r="H24" s="757"/>
      <c r="I24" s="757"/>
      <c r="J24" s="757"/>
      <c r="K24" s="757"/>
      <c r="L24" s="757"/>
      <c r="M24" s="757"/>
      <c r="N24" s="757"/>
      <c r="O24" s="168"/>
    </row>
    <row r="25" spans="1:20" s="1" customFormat="1" ht="38.85" customHeight="1" x14ac:dyDescent="0.2">
      <c r="A25" s="70"/>
      <c r="B25" s="83"/>
      <c r="C25" s="41"/>
      <c r="D25" s="41"/>
      <c r="E25" s="740" t="str">
        <f>Translations!$B$520</f>
        <v xml:space="preserve">OBSERVERA! De förbättringar som rapporteras här uppdaterar inte automatiskt övervakningsplanen. Om förbättringar kräver ändring av övervakningsplanen (se artikel 15 i MRR) måste en reviderad övervakningsplan lämnas in till Naturvårdsverket. </v>
      </c>
      <c r="F25" s="740"/>
      <c r="G25" s="740"/>
      <c r="H25" s="740"/>
      <c r="I25" s="740"/>
      <c r="J25" s="740"/>
      <c r="K25" s="740"/>
      <c r="L25" s="740"/>
      <c r="M25" s="740"/>
      <c r="N25" s="740"/>
      <c r="O25" s="168"/>
      <c r="P25" s="8"/>
      <c r="Q25" s="77"/>
      <c r="R25" s="77"/>
      <c r="S25" s="77"/>
      <c r="T25" s="74"/>
    </row>
    <row r="26" spans="1:20" ht="12.75" customHeight="1" thickBot="1" x14ac:dyDescent="0.25">
      <c r="A26" s="68"/>
      <c r="B26" s="213"/>
      <c r="C26" s="129"/>
      <c r="D26" s="130"/>
      <c r="E26" s="131"/>
      <c r="F26" s="132"/>
      <c r="G26" s="133"/>
      <c r="H26" s="133"/>
      <c r="I26" s="133"/>
      <c r="J26" s="133"/>
      <c r="K26" s="133"/>
      <c r="L26" s="133"/>
      <c r="M26" s="133"/>
      <c r="N26" s="133"/>
      <c r="O26" s="212"/>
    </row>
    <row r="27" spans="1:20" ht="12.75" customHeight="1" thickBot="1" x14ac:dyDescent="0.25">
      <c r="A27" s="68"/>
      <c r="B27" s="213"/>
      <c r="C27" s="41"/>
      <c r="D27" s="216"/>
      <c r="E27" s="217"/>
      <c r="F27" s="217"/>
      <c r="G27" s="217"/>
      <c r="H27" s="217"/>
      <c r="I27" s="217"/>
      <c r="J27" s="217"/>
      <c r="K27" s="217"/>
      <c r="L27" s="217"/>
      <c r="M27" s="217"/>
      <c r="N27" s="217"/>
      <c r="O27" s="168"/>
    </row>
    <row r="28" spans="1:20" ht="15.75" customHeight="1" thickBot="1" x14ac:dyDescent="0.25">
      <c r="A28" s="159" t="str">
        <f>IF(COUNTA(J28,L28,K30,F33:N41)=0,"","PRINT")</f>
        <v/>
      </c>
      <c r="B28" s="83"/>
      <c r="C28" s="218">
        <v>1</v>
      </c>
      <c r="D28" s="91" t="s">
        <v>6</v>
      </c>
      <c r="E28" s="774" t="str">
        <f>Translations!$B$584</f>
        <v>Åtgärder kommer att vidtas/har vidtagits:</v>
      </c>
      <c r="F28" s="774"/>
      <c r="G28" s="774"/>
      <c r="H28" s="774"/>
      <c r="I28" s="800"/>
      <c r="J28" s="219"/>
      <c r="K28" s="220" t="str">
        <f>Translations!$B$585</f>
        <v>När?</v>
      </c>
      <c r="L28" s="221"/>
      <c r="M28" s="222"/>
      <c r="N28" s="222"/>
      <c r="O28" s="168"/>
      <c r="P28" s="223" t="str">
        <f>IF(COUNTIF(A:A,"PRINT")=0,"PRINT",IF(AND(COUNTA(J28,L28,K30,F33:N41)&gt;0,COUNTIF(P29:$P$320,"PRINT")=0),"PRINT",""))</f>
        <v>PRINT</v>
      </c>
      <c r="S28" s="159" t="b">
        <f>CNTR_GenImpRelevant=EUconst_NotRelevant</f>
        <v>0</v>
      </c>
      <c r="T28" s="159" t="b">
        <f>OR(S28=TRUE,AND(J28&lt;&gt;"",J28=FALSE))</f>
        <v>0</v>
      </c>
    </row>
    <row r="29" spans="1:20" ht="5.0999999999999996" customHeight="1" x14ac:dyDescent="0.2">
      <c r="A29" s="68"/>
      <c r="B29" s="213"/>
      <c r="C29" s="215"/>
      <c r="D29" s="216"/>
      <c r="E29" s="222"/>
      <c r="F29" s="222"/>
      <c r="G29" s="222"/>
      <c r="H29" s="222"/>
      <c r="I29" s="222"/>
      <c r="J29" s="222"/>
      <c r="K29" s="222"/>
      <c r="L29" s="222"/>
      <c r="M29" s="222"/>
      <c r="N29" s="222"/>
      <c r="O29" s="168"/>
    </row>
    <row r="30" spans="1:20" ht="15.75" customHeight="1" x14ac:dyDescent="0.2">
      <c r="A30" s="68"/>
      <c r="B30" s="213"/>
      <c r="C30" s="215"/>
      <c r="D30" s="216"/>
      <c r="E30" s="222"/>
      <c r="F30" s="222"/>
      <c r="G30" s="222"/>
      <c r="H30" s="222"/>
      <c r="I30" s="222"/>
      <c r="J30" s="230" t="str">
        <f>Translations!$B$586</f>
        <v>Om inga åtgärder kommer att vidtas - varför inte?</v>
      </c>
      <c r="K30" s="826"/>
      <c r="L30" s="827"/>
      <c r="M30" s="222"/>
      <c r="N30" s="222"/>
      <c r="O30" s="168"/>
      <c r="T30" s="101" t="b">
        <f>OR(S28,J28=TRUE)</f>
        <v>0</v>
      </c>
    </row>
    <row r="31" spans="1:20" ht="15.75" customHeight="1" x14ac:dyDescent="0.2">
      <c r="A31" s="68"/>
      <c r="B31" s="213"/>
      <c r="C31" s="215"/>
      <c r="D31" s="91" t="s">
        <v>8</v>
      </c>
      <c r="E31" s="801" t="str">
        <f>Translations!$B$587</f>
        <v>Beskrivning</v>
      </c>
      <c r="F31" s="801"/>
      <c r="G31" s="801"/>
      <c r="H31" s="801"/>
      <c r="I31" s="801"/>
      <c r="J31" s="801"/>
      <c r="K31" s="801"/>
      <c r="L31" s="801"/>
      <c r="M31" s="801"/>
      <c r="N31" s="801"/>
      <c r="O31" s="212"/>
    </row>
    <row r="32" spans="1:20" s="28" customFormat="1" ht="12.75" customHeight="1" x14ac:dyDescent="0.2">
      <c r="A32" s="70"/>
      <c r="B32" s="213"/>
      <c r="C32" s="15"/>
      <c r="D32" s="121"/>
      <c r="E32" s="757" t="str">
        <f>Translations!$B$588</f>
        <v>Om du behöver mer utrymme för beskrivningen kan du också använda externa filer och hänvisa till dem här.</v>
      </c>
      <c r="F32" s="757"/>
      <c r="G32" s="757"/>
      <c r="H32" s="757"/>
      <c r="I32" s="757"/>
      <c r="J32" s="757"/>
      <c r="K32" s="757"/>
      <c r="L32" s="757"/>
      <c r="M32" s="757"/>
      <c r="N32" s="90"/>
      <c r="O32" s="84"/>
      <c r="P32" s="8"/>
      <c r="Q32" s="214"/>
      <c r="R32" s="214"/>
      <c r="S32" s="214"/>
      <c r="T32" s="82"/>
    </row>
    <row r="33" spans="1:20" x14ac:dyDescent="0.2">
      <c r="A33" s="68"/>
      <c r="B33" s="213"/>
      <c r="C33" s="41"/>
      <c r="D33" s="216"/>
      <c r="E33" s="224" t="str">
        <f>Translations!$B$85</f>
        <v>Titel:</v>
      </c>
      <c r="F33" s="794"/>
      <c r="G33" s="795"/>
      <c r="H33" s="795"/>
      <c r="I33" s="795"/>
      <c r="J33" s="795"/>
      <c r="K33" s="795"/>
      <c r="L33" s="795"/>
      <c r="M33" s="795"/>
      <c r="N33" s="796"/>
      <c r="O33" s="212"/>
      <c r="T33" s="101" t="b">
        <f>S28</f>
        <v>0</v>
      </c>
    </row>
    <row r="34" spans="1:20" x14ac:dyDescent="0.2">
      <c r="A34" s="68"/>
      <c r="B34" s="213"/>
      <c r="C34" s="41"/>
      <c r="D34" s="216"/>
      <c r="E34" s="224" t="str">
        <f>Translations!$B$587</f>
        <v>Beskrivning</v>
      </c>
      <c r="F34" s="820"/>
      <c r="G34" s="821"/>
      <c r="H34" s="821"/>
      <c r="I34" s="821"/>
      <c r="J34" s="821"/>
      <c r="K34" s="821"/>
      <c r="L34" s="821"/>
      <c r="M34" s="821"/>
      <c r="N34" s="822"/>
      <c r="O34" s="212"/>
      <c r="Q34" s="225"/>
      <c r="T34" s="101" t="b">
        <f t="shared" ref="T34:T41" si="0">T33</f>
        <v>0</v>
      </c>
    </row>
    <row r="35" spans="1:20" x14ac:dyDescent="0.2">
      <c r="A35" s="68"/>
      <c r="B35" s="213"/>
      <c r="C35" s="41"/>
      <c r="D35" s="216"/>
      <c r="F35" s="788"/>
      <c r="G35" s="789"/>
      <c r="H35" s="789"/>
      <c r="I35" s="789"/>
      <c r="J35" s="789"/>
      <c r="K35" s="789"/>
      <c r="L35" s="789"/>
      <c r="M35" s="789"/>
      <c r="N35" s="790"/>
      <c r="O35" s="212"/>
      <c r="T35" s="101" t="b">
        <f t="shared" si="0"/>
        <v>0</v>
      </c>
    </row>
    <row r="36" spans="1:20" x14ac:dyDescent="0.2">
      <c r="A36" s="68"/>
      <c r="B36" s="213"/>
      <c r="C36" s="41"/>
      <c r="D36" s="216"/>
      <c r="F36" s="788"/>
      <c r="G36" s="789"/>
      <c r="H36" s="789"/>
      <c r="I36" s="789"/>
      <c r="J36" s="789"/>
      <c r="K36" s="789"/>
      <c r="L36" s="789"/>
      <c r="M36" s="789"/>
      <c r="N36" s="790"/>
      <c r="O36" s="212"/>
      <c r="T36" s="101" t="b">
        <f t="shared" si="0"/>
        <v>0</v>
      </c>
    </row>
    <row r="37" spans="1:20" x14ac:dyDescent="0.2">
      <c r="A37" s="68"/>
      <c r="B37" s="213"/>
      <c r="C37" s="41"/>
      <c r="D37" s="216"/>
      <c r="F37" s="788"/>
      <c r="G37" s="789"/>
      <c r="H37" s="789"/>
      <c r="I37" s="789"/>
      <c r="J37" s="789"/>
      <c r="K37" s="789"/>
      <c r="L37" s="789"/>
      <c r="M37" s="789"/>
      <c r="N37" s="790"/>
      <c r="O37" s="212"/>
      <c r="T37" s="101" t="b">
        <f t="shared" si="0"/>
        <v>0</v>
      </c>
    </row>
    <row r="38" spans="1:20" x14ac:dyDescent="0.2">
      <c r="A38" s="68"/>
      <c r="B38" s="213"/>
      <c r="C38" s="41"/>
      <c r="D38" s="216"/>
      <c r="F38" s="788"/>
      <c r="G38" s="789"/>
      <c r="H38" s="789"/>
      <c r="I38" s="789"/>
      <c r="J38" s="789"/>
      <c r="K38" s="789"/>
      <c r="L38" s="789"/>
      <c r="M38" s="789"/>
      <c r="N38" s="790"/>
      <c r="O38" s="212"/>
      <c r="T38" s="101" t="b">
        <f t="shared" si="0"/>
        <v>0</v>
      </c>
    </row>
    <row r="39" spans="1:20" x14ac:dyDescent="0.2">
      <c r="A39" s="68"/>
      <c r="B39" s="213"/>
      <c r="C39" s="41"/>
      <c r="D39" s="216"/>
      <c r="F39" s="788"/>
      <c r="G39" s="789"/>
      <c r="H39" s="789"/>
      <c r="I39" s="789"/>
      <c r="J39" s="789"/>
      <c r="K39" s="789"/>
      <c r="L39" s="789"/>
      <c r="M39" s="789"/>
      <c r="N39" s="790"/>
      <c r="O39" s="212"/>
      <c r="T39" s="101" t="b">
        <f t="shared" si="0"/>
        <v>0</v>
      </c>
    </row>
    <row r="40" spans="1:20" x14ac:dyDescent="0.2">
      <c r="A40" s="68"/>
      <c r="B40" s="213"/>
      <c r="C40" s="41"/>
      <c r="D40" s="216"/>
      <c r="F40" s="788"/>
      <c r="G40" s="789"/>
      <c r="H40" s="789"/>
      <c r="I40" s="789"/>
      <c r="J40" s="789"/>
      <c r="K40" s="789"/>
      <c r="L40" s="789"/>
      <c r="M40" s="789"/>
      <c r="N40" s="790"/>
      <c r="O40" s="212"/>
      <c r="T40" s="101" t="b">
        <f t="shared" si="0"/>
        <v>0</v>
      </c>
    </row>
    <row r="41" spans="1:20" x14ac:dyDescent="0.2">
      <c r="A41" s="68"/>
      <c r="B41" s="213"/>
      <c r="C41" s="41"/>
      <c r="D41" s="216"/>
      <c r="F41" s="791"/>
      <c r="G41" s="792"/>
      <c r="H41" s="792"/>
      <c r="I41" s="792"/>
      <c r="J41" s="792"/>
      <c r="K41" s="792"/>
      <c r="L41" s="792"/>
      <c r="M41" s="792"/>
      <c r="N41" s="793"/>
      <c r="O41" s="212"/>
      <c r="T41" s="101" t="b">
        <f t="shared" si="0"/>
        <v>0</v>
      </c>
    </row>
    <row r="42" spans="1:20" ht="13.5" customHeight="1" thickBot="1" x14ac:dyDescent="0.25">
      <c r="A42" s="68"/>
      <c r="B42" s="213"/>
      <c r="C42" s="129"/>
      <c r="D42" s="130"/>
      <c r="E42" s="131"/>
      <c r="F42" s="132"/>
      <c r="G42" s="133"/>
      <c r="H42" s="133"/>
      <c r="I42" s="133"/>
      <c r="J42" s="133"/>
      <c r="K42" s="133"/>
      <c r="L42" s="133"/>
      <c r="M42" s="133"/>
      <c r="N42" s="133"/>
      <c r="O42" s="212"/>
    </row>
    <row r="43" spans="1:20" ht="12.75" customHeight="1" thickBot="1" x14ac:dyDescent="0.25">
      <c r="A43" s="68"/>
      <c r="B43" s="213"/>
      <c r="C43" s="41"/>
      <c r="D43" s="216"/>
      <c r="E43" s="217"/>
      <c r="F43" s="217"/>
      <c r="G43" s="217"/>
      <c r="H43" s="217"/>
      <c r="I43" s="217"/>
      <c r="J43" s="217"/>
      <c r="K43" s="217"/>
      <c r="L43" s="217"/>
      <c r="M43" s="217"/>
      <c r="N43" s="217"/>
      <c r="O43" s="212"/>
    </row>
    <row r="44" spans="1:20" ht="15.75" customHeight="1" thickBot="1" x14ac:dyDescent="0.25">
      <c r="A44" s="159" t="str">
        <f>IF(COUNTA(J44,L44,K46,F49:N57)=0,"","PRINT")</f>
        <v/>
      </c>
      <c r="B44" s="83"/>
      <c r="C44" s="218">
        <f>C28+1</f>
        <v>2</v>
      </c>
      <c r="D44" s="91" t="s">
        <v>6</v>
      </c>
      <c r="E44" s="774" t="str">
        <f>Translations!$B$584</f>
        <v>Åtgärder kommer att vidtas/har vidtagits:</v>
      </c>
      <c r="F44" s="774"/>
      <c r="G44" s="774"/>
      <c r="H44" s="774"/>
      <c r="I44" s="800"/>
      <c r="J44" s="219"/>
      <c r="K44" s="220" t="str">
        <f>Translations!$B$585</f>
        <v>När?</v>
      </c>
      <c r="L44" s="221"/>
      <c r="M44" s="222"/>
      <c r="N44" s="222"/>
      <c r="O44" s="212"/>
      <c r="P44" s="223" t="str">
        <f>IF(AND(COUNTA(J44,L44,K46,F49:N57)&gt;0,COUNTIF(P45:$P$320,"PRINT")=0),"PRINT","")</f>
        <v/>
      </c>
      <c r="S44" s="159" t="b">
        <f>CNTR_GenImpRelevant=EUconst_NotRelevant</f>
        <v>0</v>
      </c>
      <c r="T44" s="159" t="b">
        <f>OR(S44=TRUE,AND(J44&lt;&gt;"",J44=FALSE))</f>
        <v>0</v>
      </c>
    </row>
    <row r="45" spans="1:20" ht="5.0999999999999996" customHeight="1" x14ac:dyDescent="0.2">
      <c r="A45" s="68"/>
      <c r="B45" s="213"/>
      <c r="C45" s="215"/>
      <c r="D45" s="216"/>
      <c r="E45" s="222"/>
      <c r="F45" s="222"/>
      <c r="G45" s="222"/>
      <c r="H45" s="222"/>
      <c r="I45" s="222"/>
      <c r="J45" s="222"/>
      <c r="K45" s="222"/>
      <c r="L45" s="222"/>
      <c r="M45" s="222"/>
      <c r="N45" s="222"/>
      <c r="O45" s="212"/>
    </row>
    <row r="46" spans="1:20" ht="15.75" customHeight="1" x14ac:dyDescent="0.2">
      <c r="A46" s="68"/>
      <c r="B46" s="213"/>
      <c r="C46" s="215"/>
      <c r="D46" s="216"/>
      <c r="E46" s="222"/>
      <c r="F46" s="222"/>
      <c r="G46" s="222"/>
      <c r="H46" s="222"/>
      <c r="I46" s="222"/>
      <c r="J46" s="230" t="str">
        <f>Translations!$B$586</f>
        <v>Om inga åtgärder kommer att vidtas - varför inte?</v>
      </c>
      <c r="K46" s="826"/>
      <c r="L46" s="827"/>
      <c r="M46" s="222"/>
      <c r="N46" s="222"/>
      <c r="O46" s="212"/>
      <c r="T46" s="101" t="b">
        <f>OR(S44,J44=TRUE)</f>
        <v>0</v>
      </c>
    </row>
    <row r="47" spans="1:20" ht="15.75" customHeight="1" x14ac:dyDescent="0.2">
      <c r="A47" s="68"/>
      <c r="B47" s="213"/>
      <c r="C47" s="215"/>
      <c r="D47" s="91" t="s">
        <v>8</v>
      </c>
      <c r="E47" s="801" t="str">
        <f>Translations!$B$587</f>
        <v>Beskrivning</v>
      </c>
      <c r="F47" s="801"/>
      <c r="G47" s="801"/>
      <c r="H47" s="801"/>
      <c r="I47" s="801"/>
      <c r="J47" s="801"/>
      <c r="K47" s="801"/>
      <c r="L47" s="801"/>
      <c r="M47" s="801"/>
      <c r="N47" s="801"/>
      <c r="O47" s="212"/>
    </row>
    <row r="48" spans="1:20" s="28" customFormat="1" ht="12.75" customHeight="1" x14ac:dyDescent="0.2">
      <c r="A48" s="70"/>
      <c r="B48" s="213"/>
      <c r="C48" s="15"/>
      <c r="D48" s="121"/>
      <c r="E48" s="757" t="str">
        <f>Translations!$B$588</f>
        <v>Om du behöver mer utrymme för beskrivningen kan du också använda externa filer och hänvisa till dem här.</v>
      </c>
      <c r="F48" s="757"/>
      <c r="G48" s="757"/>
      <c r="H48" s="757"/>
      <c r="I48" s="757"/>
      <c r="J48" s="757"/>
      <c r="K48" s="757"/>
      <c r="L48" s="757"/>
      <c r="M48" s="757"/>
      <c r="N48" s="90"/>
      <c r="O48" s="84"/>
      <c r="P48" s="8"/>
      <c r="Q48" s="214"/>
      <c r="R48" s="214"/>
      <c r="S48" s="214"/>
      <c r="T48" s="82"/>
    </row>
    <row r="49" spans="1:20" x14ac:dyDescent="0.2">
      <c r="A49" s="68"/>
      <c r="B49" s="213"/>
      <c r="C49" s="41"/>
      <c r="D49" s="216"/>
      <c r="E49" s="224" t="str">
        <f>Translations!$B$85</f>
        <v>Titel:</v>
      </c>
      <c r="F49" s="794"/>
      <c r="G49" s="795"/>
      <c r="H49" s="795"/>
      <c r="I49" s="795"/>
      <c r="J49" s="795"/>
      <c r="K49" s="795"/>
      <c r="L49" s="795"/>
      <c r="M49" s="795"/>
      <c r="N49" s="796"/>
      <c r="O49" s="212"/>
      <c r="T49" s="101" t="b">
        <f>S44</f>
        <v>0</v>
      </c>
    </row>
    <row r="50" spans="1:20" x14ac:dyDescent="0.2">
      <c r="A50" s="68"/>
      <c r="B50" s="213"/>
      <c r="C50" s="41"/>
      <c r="D50" s="216"/>
      <c r="E50" s="224" t="str">
        <f>Translations!$B$587</f>
        <v>Beskrivning</v>
      </c>
      <c r="F50" s="820"/>
      <c r="G50" s="821"/>
      <c r="H50" s="821"/>
      <c r="I50" s="821"/>
      <c r="J50" s="821"/>
      <c r="K50" s="821"/>
      <c r="L50" s="821"/>
      <c r="M50" s="821"/>
      <c r="N50" s="822"/>
      <c r="O50" s="212"/>
      <c r="Q50" s="225"/>
      <c r="T50" s="101" t="b">
        <f t="shared" ref="T50:T57" si="1">T49</f>
        <v>0</v>
      </c>
    </row>
    <row r="51" spans="1:20" x14ac:dyDescent="0.2">
      <c r="A51" s="68"/>
      <c r="B51" s="213"/>
      <c r="C51" s="41"/>
      <c r="D51" s="216"/>
      <c r="F51" s="788"/>
      <c r="G51" s="789"/>
      <c r="H51" s="789"/>
      <c r="I51" s="789"/>
      <c r="J51" s="789"/>
      <c r="K51" s="789"/>
      <c r="L51" s="789"/>
      <c r="M51" s="789"/>
      <c r="N51" s="790"/>
      <c r="O51" s="212"/>
      <c r="T51" s="101" t="b">
        <f t="shared" si="1"/>
        <v>0</v>
      </c>
    </row>
    <row r="52" spans="1:20" x14ac:dyDescent="0.2">
      <c r="A52" s="68"/>
      <c r="B52" s="213"/>
      <c r="C52" s="41"/>
      <c r="D52" s="216"/>
      <c r="F52" s="788"/>
      <c r="G52" s="789"/>
      <c r="H52" s="789"/>
      <c r="I52" s="789"/>
      <c r="J52" s="789"/>
      <c r="K52" s="789"/>
      <c r="L52" s="789"/>
      <c r="M52" s="789"/>
      <c r="N52" s="790"/>
      <c r="O52" s="212"/>
      <c r="T52" s="101" t="b">
        <f t="shared" si="1"/>
        <v>0</v>
      </c>
    </row>
    <row r="53" spans="1:20" x14ac:dyDescent="0.2">
      <c r="A53" s="68"/>
      <c r="B53" s="213"/>
      <c r="C53" s="41"/>
      <c r="D53" s="216"/>
      <c r="F53" s="788"/>
      <c r="G53" s="789"/>
      <c r="H53" s="789"/>
      <c r="I53" s="789"/>
      <c r="J53" s="789"/>
      <c r="K53" s="789"/>
      <c r="L53" s="789"/>
      <c r="M53" s="789"/>
      <c r="N53" s="790"/>
      <c r="O53" s="212"/>
      <c r="T53" s="101" t="b">
        <f t="shared" si="1"/>
        <v>0</v>
      </c>
    </row>
    <row r="54" spans="1:20" x14ac:dyDescent="0.2">
      <c r="A54" s="68"/>
      <c r="B54" s="213"/>
      <c r="C54" s="41"/>
      <c r="D54" s="216"/>
      <c r="F54" s="788"/>
      <c r="G54" s="789"/>
      <c r="H54" s="789"/>
      <c r="I54" s="789"/>
      <c r="J54" s="789"/>
      <c r="K54" s="789"/>
      <c r="L54" s="789"/>
      <c r="M54" s="789"/>
      <c r="N54" s="790"/>
      <c r="O54" s="212"/>
      <c r="T54" s="101" t="b">
        <f t="shared" si="1"/>
        <v>0</v>
      </c>
    </row>
    <row r="55" spans="1:20" x14ac:dyDescent="0.2">
      <c r="A55" s="68"/>
      <c r="B55" s="213"/>
      <c r="C55" s="41"/>
      <c r="D55" s="216"/>
      <c r="F55" s="788"/>
      <c r="G55" s="789"/>
      <c r="H55" s="789"/>
      <c r="I55" s="789"/>
      <c r="J55" s="789"/>
      <c r="K55" s="789"/>
      <c r="L55" s="789"/>
      <c r="M55" s="789"/>
      <c r="N55" s="790"/>
      <c r="O55" s="212"/>
      <c r="T55" s="101" t="b">
        <f t="shared" si="1"/>
        <v>0</v>
      </c>
    </row>
    <row r="56" spans="1:20" x14ac:dyDescent="0.2">
      <c r="A56" s="68"/>
      <c r="B56" s="213"/>
      <c r="C56" s="41"/>
      <c r="D56" s="216"/>
      <c r="F56" s="788"/>
      <c r="G56" s="789"/>
      <c r="H56" s="789"/>
      <c r="I56" s="789"/>
      <c r="J56" s="789"/>
      <c r="K56" s="789"/>
      <c r="L56" s="789"/>
      <c r="M56" s="789"/>
      <c r="N56" s="790"/>
      <c r="O56" s="212"/>
      <c r="T56" s="101" t="b">
        <f t="shared" si="1"/>
        <v>0</v>
      </c>
    </row>
    <row r="57" spans="1:20" x14ac:dyDescent="0.2">
      <c r="A57" s="68"/>
      <c r="B57" s="213"/>
      <c r="C57" s="41"/>
      <c r="D57" s="216"/>
      <c r="F57" s="791"/>
      <c r="G57" s="792"/>
      <c r="H57" s="792"/>
      <c r="I57" s="792"/>
      <c r="J57" s="792"/>
      <c r="K57" s="792"/>
      <c r="L57" s="792"/>
      <c r="M57" s="792"/>
      <c r="N57" s="793"/>
      <c r="O57" s="212"/>
      <c r="T57" s="101" t="b">
        <f t="shared" si="1"/>
        <v>0</v>
      </c>
    </row>
    <row r="58" spans="1:20" ht="13.5" customHeight="1" thickBot="1" x14ac:dyDescent="0.25">
      <c r="A58" s="68"/>
      <c r="B58" s="213"/>
      <c r="C58" s="129"/>
      <c r="D58" s="130"/>
      <c r="E58" s="131"/>
      <c r="F58" s="132"/>
      <c r="G58" s="133"/>
      <c r="H58" s="133"/>
      <c r="I58" s="133"/>
      <c r="J58" s="133"/>
      <c r="K58" s="133"/>
      <c r="L58" s="133"/>
      <c r="M58" s="133"/>
      <c r="N58" s="133"/>
      <c r="O58" s="212"/>
    </row>
    <row r="59" spans="1:20" ht="12.75" customHeight="1" thickBot="1" x14ac:dyDescent="0.25">
      <c r="A59" s="68"/>
      <c r="B59" s="213"/>
      <c r="C59" s="41"/>
      <c r="D59" s="216"/>
      <c r="E59" s="217"/>
      <c r="F59" s="217"/>
      <c r="G59" s="217"/>
      <c r="H59" s="217"/>
      <c r="I59" s="217"/>
      <c r="J59" s="217"/>
      <c r="K59" s="217"/>
      <c r="L59" s="217"/>
      <c r="M59" s="217"/>
      <c r="N59" s="217"/>
      <c r="O59" s="212"/>
    </row>
    <row r="60" spans="1:20" ht="15.75" customHeight="1" thickBot="1" x14ac:dyDescent="0.25">
      <c r="A60" s="159" t="str">
        <f>IF(COUNTA(J60,L60,K62,F65:N73)=0,"","PRINT")</f>
        <v/>
      </c>
      <c r="B60" s="83"/>
      <c r="C60" s="218">
        <f>C44+1</f>
        <v>3</v>
      </c>
      <c r="D60" s="91" t="s">
        <v>6</v>
      </c>
      <c r="E60" s="774" t="str">
        <f>Translations!$B$584</f>
        <v>Åtgärder kommer att vidtas/har vidtagits:</v>
      </c>
      <c r="F60" s="774"/>
      <c r="G60" s="774"/>
      <c r="H60" s="774"/>
      <c r="I60" s="800"/>
      <c r="J60" s="219"/>
      <c r="K60" s="220" t="str">
        <f>Translations!$B$585</f>
        <v>När?</v>
      </c>
      <c r="L60" s="221"/>
      <c r="M60" s="222"/>
      <c r="N60" s="222"/>
      <c r="O60" s="212"/>
      <c r="P60" s="223" t="str">
        <f>IF(AND(COUNTA(J60,L60,K62,F65:N73)&gt;0,COUNTIF(P61:$P$320,"PRINT")=0),"PRINT","")</f>
        <v/>
      </c>
      <c r="S60" s="159" t="b">
        <f>CNTR_GenImpRelevant=EUconst_NotRelevant</f>
        <v>0</v>
      </c>
      <c r="T60" s="159" t="b">
        <f>OR(S60=TRUE,AND(J60&lt;&gt;"",J60=FALSE))</f>
        <v>0</v>
      </c>
    </row>
    <row r="61" spans="1:20" ht="5.0999999999999996" customHeight="1" x14ac:dyDescent="0.2">
      <c r="A61" s="68"/>
      <c r="B61" s="213"/>
      <c r="C61" s="215"/>
      <c r="D61" s="216"/>
      <c r="E61" s="222"/>
      <c r="F61" s="222"/>
      <c r="G61" s="222"/>
      <c r="H61" s="222"/>
      <c r="I61" s="222"/>
      <c r="J61" s="222"/>
      <c r="K61" s="222"/>
      <c r="L61" s="222"/>
      <c r="M61" s="222"/>
      <c r="N61" s="222"/>
      <c r="O61" s="212"/>
    </row>
    <row r="62" spans="1:20" ht="15.75" customHeight="1" x14ac:dyDescent="0.2">
      <c r="A62" s="68"/>
      <c r="B62" s="213"/>
      <c r="C62" s="215"/>
      <c r="D62" s="216"/>
      <c r="E62" s="222"/>
      <c r="F62" s="222"/>
      <c r="G62" s="222"/>
      <c r="H62" s="222"/>
      <c r="I62" s="222"/>
      <c r="J62" s="230" t="str">
        <f>Translations!$B$586</f>
        <v>Om inga åtgärder kommer att vidtas - varför inte?</v>
      </c>
      <c r="K62" s="826"/>
      <c r="L62" s="827"/>
      <c r="M62" s="222"/>
      <c r="N62" s="222"/>
      <c r="O62" s="212"/>
      <c r="T62" s="101" t="b">
        <f>OR(S60,J60=TRUE)</f>
        <v>0</v>
      </c>
    </row>
    <row r="63" spans="1:20" ht="15.75" customHeight="1" x14ac:dyDescent="0.2">
      <c r="A63" s="68"/>
      <c r="B63" s="213"/>
      <c r="C63" s="215"/>
      <c r="D63" s="91" t="s">
        <v>8</v>
      </c>
      <c r="E63" s="801" t="str">
        <f>Translations!$B$587</f>
        <v>Beskrivning</v>
      </c>
      <c r="F63" s="801"/>
      <c r="G63" s="801"/>
      <c r="H63" s="801"/>
      <c r="I63" s="801"/>
      <c r="J63" s="801"/>
      <c r="K63" s="801"/>
      <c r="L63" s="801"/>
      <c r="M63" s="801"/>
      <c r="N63" s="801"/>
      <c r="O63" s="212"/>
    </row>
    <row r="64" spans="1:20" s="28" customFormat="1" ht="12.75" customHeight="1" x14ac:dyDescent="0.2">
      <c r="A64" s="70"/>
      <c r="B64" s="213"/>
      <c r="C64" s="15"/>
      <c r="D64" s="121"/>
      <c r="E64" s="757" t="str">
        <f>Translations!$B$588</f>
        <v>Om du behöver mer utrymme för beskrivningen kan du också använda externa filer och hänvisa till dem här.</v>
      </c>
      <c r="F64" s="757"/>
      <c r="G64" s="757"/>
      <c r="H64" s="757"/>
      <c r="I64" s="757"/>
      <c r="J64" s="757"/>
      <c r="K64" s="757"/>
      <c r="L64" s="757"/>
      <c r="M64" s="757"/>
      <c r="N64" s="90"/>
      <c r="O64" s="84"/>
      <c r="P64" s="8"/>
      <c r="Q64" s="214"/>
      <c r="R64" s="214"/>
      <c r="S64" s="214"/>
      <c r="T64" s="82"/>
    </row>
    <row r="65" spans="1:20" x14ac:dyDescent="0.2">
      <c r="A65" s="68"/>
      <c r="B65" s="213"/>
      <c r="C65" s="41"/>
      <c r="D65" s="216"/>
      <c r="E65" s="224" t="str">
        <f>Translations!$B$85</f>
        <v>Titel:</v>
      </c>
      <c r="F65" s="794"/>
      <c r="G65" s="795"/>
      <c r="H65" s="795"/>
      <c r="I65" s="795"/>
      <c r="J65" s="795"/>
      <c r="K65" s="795"/>
      <c r="L65" s="795"/>
      <c r="M65" s="795"/>
      <c r="N65" s="796"/>
      <c r="O65" s="212"/>
      <c r="T65" s="101" t="b">
        <f>S60</f>
        <v>0</v>
      </c>
    </row>
    <row r="66" spans="1:20" x14ac:dyDescent="0.2">
      <c r="A66" s="68"/>
      <c r="B66" s="213"/>
      <c r="C66" s="41"/>
      <c r="D66" s="216"/>
      <c r="E66" s="224" t="str">
        <f>Translations!$B$587</f>
        <v>Beskrivning</v>
      </c>
      <c r="F66" s="820"/>
      <c r="G66" s="821"/>
      <c r="H66" s="821"/>
      <c r="I66" s="821"/>
      <c r="J66" s="821"/>
      <c r="K66" s="821"/>
      <c r="L66" s="821"/>
      <c r="M66" s="821"/>
      <c r="N66" s="822"/>
      <c r="O66" s="212"/>
      <c r="Q66" s="225"/>
      <c r="T66" s="101" t="b">
        <f t="shared" ref="T66:T73" si="2">T65</f>
        <v>0</v>
      </c>
    </row>
    <row r="67" spans="1:20" x14ac:dyDescent="0.2">
      <c r="A67" s="68"/>
      <c r="B67" s="213"/>
      <c r="C67" s="41"/>
      <c r="D67" s="216"/>
      <c r="F67" s="788"/>
      <c r="G67" s="789"/>
      <c r="H67" s="789"/>
      <c r="I67" s="789"/>
      <c r="J67" s="789"/>
      <c r="K67" s="789"/>
      <c r="L67" s="789"/>
      <c r="M67" s="789"/>
      <c r="N67" s="790"/>
      <c r="O67" s="212"/>
      <c r="T67" s="101" t="b">
        <f t="shared" si="2"/>
        <v>0</v>
      </c>
    </row>
    <row r="68" spans="1:20" x14ac:dyDescent="0.2">
      <c r="A68" s="68"/>
      <c r="B68" s="213"/>
      <c r="C68" s="41"/>
      <c r="D68" s="216"/>
      <c r="F68" s="788"/>
      <c r="G68" s="789"/>
      <c r="H68" s="789"/>
      <c r="I68" s="789"/>
      <c r="J68" s="789"/>
      <c r="K68" s="789"/>
      <c r="L68" s="789"/>
      <c r="M68" s="789"/>
      <c r="N68" s="790"/>
      <c r="O68" s="212"/>
      <c r="T68" s="101" t="b">
        <f t="shared" si="2"/>
        <v>0</v>
      </c>
    </row>
    <row r="69" spans="1:20" x14ac:dyDescent="0.2">
      <c r="A69" s="68"/>
      <c r="B69" s="213"/>
      <c r="C69" s="41"/>
      <c r="D69" s="216"/>
      <c r="F69" s="788"/>
      <c r="G69" s="789"/>
      <c r="H69" s="789"/>
      <c r="I69" s="789"/>
      <c r="J69" s="789"/>
      <c r="K69" s="789"/>
      <c r="L69" s="789"/>
      <c r="M69" s="789"/>
      <c r="N69" s="790"/>
      <c r="O69" s="212"/>
      <c r="T69" s="101" t="b">
        <f t="shared" si="2"/>
        <v>0</v>
      </c>
    </row>
    <row r="70" spans="1:20" x14ac:dyDescent="0.2">
      <c r="A70" s="68"/>
      <c r="B70" s="213"/>
      <c r="C70" s="41"/>
      <c r="D70" s="216"/>
      <c r="F70" s="788"/>
      <c r="G70" s="789"/>
      <c r="H70" s="789"/>
      <c r="I70" s="789"/>
      <c r="J70" s="789"/>
      <c r="K70" s="789"/>
      <c r="L70" s="789"/>
      <c r="M70" s="789"/>
      <c r="N70" s="790"/>
      <c r="O70" s="212"/>
      <c r="T70" s="101" t="b">
        <f t="shared" si="2"/>
        <v>0</v>
      </c>
    </row>
    <row r="71" spans="1:20" x14ac:dyDescent="0.2">
      <c r="A71" s="68"/>
      <c r="B71" s="213"/>
      <c r="C71" s="41"/>
      <c r="D71" s="216"/>
      <c r="F71" s="788"/>
      <c r="G71" s="789"/>
      <c r="H71" s="789"/>
      <c r="I71" s="789"/>
      <c r="J71" s="789"/>
      <c r="K71" s="789"/>
      <c r="L71" s="789"/>
      <c r="M71" s="789"/>
      <c r="N71" s="790"/>
      <c r="O71" s="212"/>
      <c r="T71" s="101" t="b">
        <f t="shared" si="2"/>
        <v>0</v>
      </c>
    </row>
    <row r="72" spans="1:20" x14ac:dyDescent="0.2">
      <c r="A72" s="68"/>
      <c r="B72" s="213"/>
      <c r="C72" s="41"/>
      <c r="D72" s="216"/>
      <c r="F72" s="788"/>
      <c r="G72" s="789"/>
      <c r="H72" s="789"/>
      <c r="I72" s="789"/>
      <c r="J72" s="789"/>
      <c r="K72" s="789"/>
      <c r="L72" s="789"/>
      <c r="M72" s="789"/>
      <c r="N72" s="790"/>
      <c r="O72" s="212"/>
      <c r="T72" s="101" t="b">
        <f t="shared" si="2"/>
        <v>0</v>
      </c>
    </row>
    <row r="73" spans="1:20" x14ac:dyDescent="0.2">
      <c r="A73" s="68"/>
      <c r="B73" s="213"/>
      <c r="C73" s="41"/>
      <c r="D73" s="216"/>
      <c r="F73" s="791"/>
      <c r="G73" s="792"/>
      <c r="H73" s="792"/>
      <c r="I73" s="792"/>
      <c r="J73" s="792"/>
      <c r="K73" s="792"/>
      <c r="L73" s="792"/>
      <c r="M73" s="792"/>
      <c r="N73" s="793"/>
      <c r="O73" s="212"/>
      <c r="T73" s="101" t="b">
        <f t="shared" si="2"/>
        <v>0</v>
      </c>
    </row>
    <row r="74" spans="1:20" ht="13.5" customHeight="1" thickBot="1" x14ac:dyDescent="0.25">
      <c r="A74" s="68"/>
      <c r="B74" s="213"/>
      <c r="C74" s="129"/>
      <c r="D74" s="130"/>
      <c r="E74" s="131"/>
      <c r="F74" s="132"/>
      <c r="G74" s="133"/>
      <c r="H74" s="133"/>
      <c r="I74" s="133"/>
      <c r="J74" s="133"/>
      <c r="K74" s="133"/>
      <c r="L74" s="133"/>
      <c r="M74" s="133"/>
      <c r="N74" s="133"/>
      <c r="O74" s="212"/>
    </row>
    <row r="75" spans="1:20" ht="12.75" customHeight="1" thickBot="1" x14ac:dyDescent="0.25">
      <c r="A75" s="68"/>
      <c r="B75" s="213"/>
      <c r="C75" s="41"/>
      <c r="D75" s="216"/>
      <c r="E75" s="217"/>
      <c r="F75" s="217"/>
      <c r="G75" s="217"/>
      <c r="H75" s="217"/>
      <c r="I75" s="217"/>
      <c r="J75" s="217"/>
      <c r="K75" s="217"/>
      <c r="L75" s="217"/>
      <c r="M75" s="217"/>
      <c r="N75" s="217"/>
      <c r="O75" s="212"/>
    </row>
    <row r="76" spans="1:20" ht="15.75" customHeight="1" thickBot="1" x14ac:dyDescent="0.25">
      <c r="A76" s="159" t="str">
        <f>IF(COUNTA(J76,L76,K78,F81:N89)=0,"","PRINT")</f>
        <v/>
      </c>
      <c r="B76" s="83"/>
      <c r="C76" s="218">
        <f>C60+1</f>
        <v>4</v>
      </c>
      <c r="D76" s="91" t="s">
        <v>6</v>
      </c>
      <c r="E76" s="774" t="str">
        <f>Translations!$B$584</f>
        <v>Åtgärder kommer att vidtas/har vidtagits:</v>
      </c>
      <c r="F76" s="774"/>
      <c r="G76" s="774"/>
      <c r="H76" s="774"/>
      <c r="I76" s="800"/>
      <c r="J76" s="219"/>
      <c r="K76" s="220" t="str">
        <f>Translations!$B$585</f>
        <v>När?</v>
      </c>
      <c r="L76" s="221"/>
      <c r="M76" s="222"/>
      <c r="N76" s="222"/>
      <c r="O76" s="212"/>
      <c r="P76" s="223" t="str">
        <f>IF(AND(COUNTA(J76,L76,K78,F81:N89)&gt;0,COUNTIF(P77:$P$320,"PRINT")=0),"PRINT","")</f>
        <v/>
      </c>
      <c r="S76" s="159" t="b">
        <f>CNTR_GenImpRelevant=EUconst_NotRelevant</f>
        <v>0</v>
      </c>
      <c r="T76" s="159" t="b">
        <f>OR(S76=TRUE,AND(J76&lt;&gt;"",J76=FALSE))</f>
        <v>0</v>
      </c>
    </row>
    <row r="77" spans="1:20" ht="5.0999999999999996" customHeight="1" x14ac:dyDescent="0.2">
      <c r="A77" s="68"/>
      <c r="B77" s="213"/>
      <c r="C77" s="215"/>
      <c r="D77" s="216"/>
      <c r="E77" s="222"/>
      <c r="F77" s="222"/>
      <c r="G77" s="222"/>
      <c r="H77" s="222"/>
      <c r="I77" s="222"/>
      <c r="J77" s="222"/>
      <c r="K77" s="222"/>
      <c r="L77" s="222"/>
      <c r="M77" s="222"/>
      <c r="N77" s="222"/>
      <c r="O77" s="212"/>
    </row>
    <row r="78" spans="1:20" ht="15.75" customHeight="1" x14ac:dyDescent="0.2">
      <c r="A78" s="68"/>
      <c r="B78" s="213"/>
      <c r="C78" s="215"/>
      <c r="D78" s="216"/>
      <c r="E78" s="222"/>
      <c r="F78" s="222"/>
      <c r="G78" s="222"/>
      <c r="H78" s="222"/>
      <c r="I78" s="222"/>
      <c r="J78" s="230" t="str">
        <f>Translations!$B$586</f>
        <v>Om inga åtgärder kommer att vidtas - varför inte?</v>
      </c>
      <c r="K78" s="826"/>
      <c r="L78" s="827"/>
      <c r="M78" s="222"/>
      <c r="N78" s="222"/>
      <c r="O78" s="212"/>
      <c r="T78" s="101" t="b">
        <f>OR(S76,J76=TRUE)</f>
        <v>0</v>
      </c>
    </row>
    <row r="79" spans="1:20" ht="15.75" customHeight="1" x14ac:dyDescent="0.2">
      <c r="A79" s="68"/>
      <c r="B79" s="213"/>
      <c r="C79" s="215"/>
      <c r="D79" s="91" t="s">
        <v>8</v>
      </c>
      <c r="E79" s="801" t="str">
        <f>Translations!$B$587</f>
        <v>Beskrivning</v>
      </c>
      <c r="F79" s="801"/>
      <c r="G79" s="801"/>
      <c r="H79" s="801"/>
      <c r="I79" s="801"/>
      <c r="J79" s="801"/>
      <c r="K79" s="801"/>
      <c r="L79" s="801"/>
      <c r="M79" s="801"/>
      <c r="N79" s="801"/>
      <c r="O79" s="212"/>
    </row>
    <row r="80" spans="1:20" s="28" customFormat="1" ht="12.75" customHeight="1" x14ac:dyDescent="0.2">
      <c r="A80" s="70"/>
      <c r="B80" s="213"/>
      <c r="C80" s="15"/>
      <c r="D80" s="121"/>
      <c r="E80" s="757" t="str">
        <f>Translations!$B$588</f>
        <v>Om du behöver mer utrymme för beskrivningen kan du också använda externa filer och hänvisa till dem här.</v>
      </c>
      <c r="F80" s="757"/>
      <c r="G80" s="757"/>
      <c r="H80" s="757"/>
      <c r="I80" s="757"/>
      <c r="J80" s="757"/>
      <c r="K80" s="757"/>
      <c r="L80" s="757"/>
      <c r="M80" s="757"/>
      <c r="N80" s="90"/>
      <c r="O80" s="84"/>
      <c r="P80" s="8"/>
      <c r="Q80" s="214"/>
      <c r="R80" s="214"/>
      <c r="S80" s="214"/>
      <c r="T80" s="82"/>
    </row>
    <row r="81" spans="1:20" x14ac:dyDescent="0.2">
      <c r="A81" s="68"/>
      <c r="B81" s="213"/>
      <c r="C81" s="41"/>
      <c r="D81" s="216"/>
      <c r="E81" s="224" t="str">
        <f>Translations!$B$85</f>
        <v>Titel:</v>
      </c>
      <c r="F81" s="794"/>
      <c r="G81" s="795"/>
      <c r="H81" s="795"/>
      <c r="I81" s="795"/>
      <c r="J81" s="795"/>
      <c r="K81" s="795"/>
      <c r="L81" s="795"/>
      <c r="M81" s="795"/>
      <c r="N81" s="796"/>
      <c r="O81" s="212"/>
      <c r="T81" s="101" t="b">
        <f>S76</f>
        <v>0</v>
      </c>
    </row>
    <row r="82" spans="1:20" x14ac:dyDescent="0.2">
      <c r="A82" s="68"/>
      <c r="B82" s="213"/>
      <c r="C82" s="41"/>
      <c r="D82" s="216"/>
      <c r="E82" s="224" t="str">
        <f>Translations!$B$587</f>
        <v>Beskrivning</v>
      </c>
      <c r="F82" s="820"/>
      <c r="G82" s="821"/>
      <c r="H82" s="821"/>
      <c r="I82" s="821"/>
      <c r="J82" s="821"/>
      <c r="K82" s="821"/>
      <c r="L82" s="821"/>
      <c r="M82" s="821"/>
      <c r="N82" s="822"/>
      <c r="O82" s="212"/>
      <c r="Q82" s="225"/>
      <c r="T82" s="101" t="b">
        <f t="shared" ref="T82:T89" si="3">T81</f>
        <v>0</v>
      </c>
    </row>
    <row r="83" spans="1:20" x14ac:dyDescent="0.2">
      <c r="A83" s="68"/>
      <c r="B83" s="213"/>
      <c r="C83" s="41"/>
      <c r="D83" s="216"/>
      <c r="F83" s="788"/>
      <c r="G83" s="789"/>
      <c r="H83" s="789"/>
      <c r="I83" s="789"/>
      <c r="J83" s="789"/>
      <c r="K83" s="789"/>
      <c r="L83" s="789"/>
      <c r="M83" s="789"/>
      <c r="N83" s="790"/>
      <c r="O83" s="212"/>
      <c r="T83" s="101" t="b">
        <f t="shared" si="3"/>
        <v>0</v>
      </c>
    </row>
    <row r="84" spans="1:20" x14ac:dyDescent="0.2">
      <c r="A84" s="68"/>
      <c r="B84" s="213"/>
      <c r="C84" s="41"/>
      <c r="D84" s="216"/>
      <c r="F84" s="788"/>
      <c r="G84" s="789"/>
      <c r="H84" s="789"/>
      <c r="I84" s="789"/>
      <c r="J84" s="789"/>
      <c r="K84" s="789"/>
      <c r="L84" s="789"/>
      <c r="M84" s="789"/>
      <c r="N84" s="790"/>
      <c r="O84" s="212"/>
      <c r="T84" s="101" t="b">
        <f t="shared" si="3"/>
        <v>0</v>
      </c>
    </row>
    <row r="85" spans="1:20" x14ac:dyDescent="0.2">
      <c r="A85" s="68"/>
      <c r="B85" s="213"/>
      <c r="C85" s="41"/>
      <c r="D85" s="216"/>
      <c r="F85" s="788"/>
      <c r="G85" s="789"/>
      <c r="H85" s="789"/>
      <c r="I85" s="789"/>
      <c r="J85" s="789"/>
      <c r="K85" s="789"/>
      <c r="L85" s="789"/>
      <c r="M85" s="789"/>
      <c r="N85" s="790"/>
      <c r="O85" s="212"/>
      <c r="T85" s="101" t="b">
        <f t="shared" si="3"/>
        <v>0</v>
      </c>
    </row>
    <row r="86" spans="1:20" x14ac:dyDescent="0.2">
      <c r="A86" s="68"/>
      <c r="B86" s="213"/>
      <c r="C86" s="41"/>
      <c r="D86" s="216"/>
      <c r="F86" s="788"/>
      <c r="G86" s="789"/>
      <c r="H86" s="789"/>
      <c r="I86" s="789"/>
      <c r="J86" s="789"/>
      <c r="K86" s="789"/>
      <c r="L86" s="789"/>
      <c r="M86" s="789"/>
      <c r="N86" s="790"/>
      <c r="O86" s="212"/>
      <c r="T86" s="101" t="b">
        <f t="shared" si="3"/>
        <v>0</v>
      </c>
    </row>
    <row r="87" spans="1:20" x14ac:dyDescent="0.2">
      <c r="A87" s="68"/>
      <c r="B87" s="213"/>
      <c r="C87" s="41"/>
      <c r="D87" s="216"/>
      <c r="F87" s="788"/>
      <c r="G87" s="789"/>
      <c r="H87" s="789"/>
      <c r="I87" s="789"/>
      <c r="J87" s="789"/>
      <c r="K87" s="789"/>
      <c r="L87" s="789"/>
      <c r="M87" s="789"/>
      <c r="N87" s="790"/>
      <c r="O87" s="212"/>
      <c r="T87" s="101" t="b">
        <f t="shared" si="3"/>
        <v>0</v>
      </c>
    </row>
    <row r="88" spans="1:20" x14ac:dyDescent="0.2">
      <c r="A88" s="68"/>
      <c r="B88" s="213"/>
      <c r="C88" s="41"/>
      <c r="D88" s="216"/>
      <c r="F88" s="788"/>
      <c r="G88" s="789"/>
      <c r="H88" s="789"/>
      <c r="I88" s="789"/>
      <c r="J88" s="789"/>
      <c r="K88" s="789"/>
      <c r="L88" s="789"/>
      <c r="M88" s="789"/>
      <c r="N88" s="790"/>
      <c r="O88" s="212"/>
      <c r="T88" s="101" t="b">
        <f t="shared" si="3"/>
        <v>0</v>
      </c>
    </row>
    <row r="89" spans="1:20" x14ac:dyDescent="0.2">
      <c r="A89" s="68"/>
      <c r="B89" s="213"/>
      <c r="C89" s="41"/>
      <c r="D89" s="216"/>
      <c r="F89" s="791"/>
      <c r="G89" s="792"/>
      <c r="H89" s="792"/>
      <c r="I89" s="792"/>
      <c r="J89" s="792"/>
      <c r="K89" s="792"/>
      <c r="L89" s="792"/>
      <c r="M89" s="792"/>
      <c r="N89" s="793"/>
      <c r="O89" s="212"/>
      <c r="T89" s="101" t="b">
        <f t="shared" si="3"/>
        <v>0</v>
      </c>
    </row>
    <row r="90" spans="1:20" ht="13.5" customHeight="1" thickBot="1" x14ac:dyDescent="0.25">
      <c r="A90" s="68"/>
      <c r="B90" s="213"/>
      <c r="C90" s="129"/>
      <c r="D90" s="130"/>
      <c r="E90" s="131"/>
      <c r="F90" s="132"/>
      <c r="G90" s="133"/>
      <c r="H90" s="133"/>
      <c r="I90" s="133"/>
      <c r="J90" s="133"/>
      <c r="K90" s="133"/>
      <c r="L90" s="133"/>
      <c r="M90" s="133"/>
      <c r="N90" s="133"/>
      <c r="O90" s="212"/>
    </row>
    <row r="91" spans="1:20" ht="12.75" customHeight="1" thickBot="1" x14ac:dyDescent="0.25">
      <c r="A91" s="68"/>
      <c r="B91" s="213"/>
      <c r="C91" s="41"/>
      <c r="D91" s="216"/>
      <c r="E91" s="217"/>
      <c r="F91" s="217"/>
      <c r="G91" s="217"/>
      <c r="H91" s="217"/>
      <c r="I91" s="217"/>
      <c r="J91" s="217"/>
      <c r="K91" s="217"/>
      <c r="L91" s="217"/>
      <c r="M91" s="217"/>
      <c r="N91" s="217"/>
      <c r="O91" s="212"/>
    </row>
    <row r="92" spans="1:20" ht="15.75" customHeight="1" thickBot="1" x14ac:dyDescent="0.25">
      <c r="A92" s="159" t="str">
        <f>IF(COUNTA(J92,L92,K94,F97:N105)=0,"","PRINT")</f>
        <v/>
      </c>
      <c r="B92" s="83"/>
      <c r="C92" s="218">
        <f>C76+1</f>
        <v>5</v>
      </c>
      <c r="D92" s="91" t="s">
        <v>6</v>
      </c>
      <c r="E92" s="774" t="str">
        <f>Translations!$B$584</f>
        <v>Åtgärder kommer att vidtas/har vidtagits:</v>
      </c>
      <c r="F92" s="774"/>
      <c r="G92" s="774"/>
      <c r="H92" s="774"/>
      <c r="I92" s="800"/>
      <c r="J92" s="219"/>
      <c r="K92" s="220" t="str">
        <f>Translations!$B$585</f>
        <v>När?</v>
      </c>
      <c r="L92" s="221"/>
      <c r="M92" s="222"/>
      <c r="N92" s="222"/>
      <c r="O92" s="212"/>
      <c r="P92" s="223" t="str">
        <f>IF(AND(COUNTA(J92,L92,K94,F97:N105)&gt;0,COUNTIF(P93:$P$320,"PRINT")=0),"PRINT","")</f>
        <v/>
      </c>
      <c r="S92" s="159" t="b">
        <f>CNTR_GenImpRelevant=EUconst_NotRelevant</f>
        <v>0</v>
      </c>
      <c r="T92" s="159" t="b">
        <f>OR(S92=TRUE,AND(J92&lt;&gt;"",J92=FALSE))</f>
        <v>0</v>
      </c>
    </row>
    <row r="93" spans="1:20" ht="5.0999999999999996" customHeight="1" x14ac:dyDescent="0.2">
      <c r="A93" s="68"/>
      <c r="B93" s="213"/>
      <c r="C93" s="215"/>
      <c r="D93" s="216"/>
      <c r="E93" s="222"/>
      <c r="F93" s="222"/>
      <c r="G93" s="222"/>
      <c r="H93" s="222"/>
      <c r="I93" s="222"/>
      <c r="J93" s="222"/>
      <c r="K93" s="222"/>
      <c r="L93" s="222"/>
      <c r="M93" s="222"/>
      <c r="N93" s="222"/>
      <c r="O93" s="212"/>
    </row>
    <row r="94" spans="1:20" ht="15.75" customHeight="1" x14ac:dyDescent="0.2">
      <c r="A94" s="68"/>
      <c r="B94" s="213"/>
      <c r="C94" s="215"/>
      <c r="D94" s="216"/>
      <c r="E94" s="222"/>
      <c r="F94" s="222"/>
      <c r="G94" s="222"/>
      <c r="H94" s="222"/>
      <c r="I94" s="222"/>
      <c r="J94" s="230" t="str">
        <f>Translations!$B$586</f>
        <v>Om inga åtgärder kommer att vidtas - varför inte?</v>
      </c>
      <c r="K94" s="826"/>
      <c r="L94" s="827"/>
      <c r="M94" s="222"/>
      <c r="N94" s="222"/>
      <c r="O94" s="212"/>
      <c r="T94" s="101" t="b">
        <f>OR(S92,J92=TRUE)</f>
        <v>0</v>
      </c>
    </row>
    <row r="95" spans="1:20" ht="15.75" customHeight="1" x14ac:dyDescent="0.2">
      <c r="A95" s="68"/>
      <c r="B95" s="213"/>
      <c r="C95" s="215"/>
      <c r="D95" s="91" t="s">
        <v>8</v>
      </c>
      <c r="E95" s="801" t="str">
        <f>Translations!$B$587</f>
        <v>Beskrivning</v>
      </c>
      <c r="F95" s="801"/>
      <c r="G95" s="801"/>
      <c r="H95" s="801"/>
      <c r="I95" s="801"/>
      <c r="J95" s="801"/>
      <c r="K95" s="801"/>
      <c r="L95" s="801"/>
      <c r="M95" s="801"/>
      <c r="N95" s="801"/>
      <c r="O95" s="212"/>
    </row>
    <row r="96" spans="1:20" s="28" customFormat="1" ht="12.75" customHeight="1" x14ac:dyDescent="0.2">
      <c r="A96" s="70"/>
      <c r="B96" s="213"/>
      <c r="C96" s="15"/>
      <c r="D96" s="121"/>
      <c r="E96" s="757" t="str">
        <f>Translations!$B$588</f>
        <v>Om du behöver mer utrymme för beskrivningen kan du också använda externa filer och hänvisa till dem här.</v>
      </c>
      <c r="F96" s="757"/>
      <c r="G96" s="757"/>
      <c r="H96" s="757"/>
      <c r="I96" s="757"/>
      <c r="J96" s="757"/>
      <c r="K96" s="757"/>
      <c r="L96" s="757"/>
      <c r="M96" s="757"/>
      <c r="N96" s="90"/>
      <c r="O96" s="84"/>
      <c r="P96" s="8"/>
      <c r="Q96" s="214"/>
      <c r="R96" s="214"/>
      <c r="S96" s="214"/>
      <c r="T96" s="82"/>
    </row>
    <row r="97" spans="1:20" x14ac:dyDescent="0.2">
      <c r="A97" s="68"/>
      <c r="B97" s="213"/>
      <c r="C97" s="41"/>
      <c r="D97" s="216"/>
      <c r="E97" s="224" t="str">
        <f>Translations!$B$85</f>
        <v>Titel:</v>
      </c>
      <c r="F97" s="794"/>
      <c r="G97" s="795"/>
      <c r="H97" s="795"/>
      <c r="I97" s="795"/>
      <c r="J97" s="795"/>
      <c r="K97" s="795"/>
      <c r="L97" s="795"/>
      <c r="M97" s="795"/>
      <c r="N97" s="796"/>
      <c r="O97" s="212"/>
      <c r="T97" s="101" t="b">
        <f>S92</f>
        <v>0</v>
      </c>
    </row>
    <row r="98" spans="1:20" x14ac:dyDescent="0.2">
      <c r="A98" s="68"/>
      <c r="B98" s="213"/>
      <c r="C98" s="41"/>
      <c r="D98" s="216"/>
      <c r="E98" s="224" t="str">
        <f>Translations!$B$587</f>
        <v>Beskrivning</v>
      </c>
      <c r="F98" s="820"/>
      <c r="G98" s="821"/>
      <c r="H98" s="821"/>
      <c r="I98" s="821"/>
      <c r="J98" s="821"/>
      <c r="K98" s="821"/>
      <c r="L98" s="821"/>
      <c r="M98" s="821"/>
      <c r="N98" s="822"/>
      <c r="O98" s="212"/>
      <c r="Q98" s="225"/>
      <c r="T98" s="101" t="b">
        <f t="shared" ref="T98:T105" si="4">T97</f>
        <v>0</v>
      </c>
    </row>
    <row r="99" spans="1:20" x14ac:dyDescent="0.2">
      <c r="A99" s="68"/>
      <c r="B99" s="213"/>
      <c r="C99" s="41"/>
      <c r="D99" s="216"/>
      <c r="F99" s="788"/>
      <c r="G99" s="789"/>
      <c r="H99" s="789"/>
      <c r="I99" s="789"/>
      <c r="J99" s="789"/>
      <c r="K99" s="789"/>
      <c r="L99" s="789"/>
      <c r="M99" s="789"/>
      <c r="N99" s="790"/>
      <c r="O99" s="212"/>
      <c r="T99" s="101" t="b">
        <f t="shared" si="4"/>
        <v>0</v>
      </c>
    </row>
    <row r="100" spans="1:20" x14ac:dyDescent="0.2">
      <c r="A100" s="68"/>
      <c r="B100" s="213"/>
      <c r="C100" s="41"/>
      <c r="D100" s="216"/>
      <c r="F100" s="788"/>
      <c r="G100" s="789"/>
      <c r="H100" s="789"/>
      <c r="I100" s="789"/>
      <c r="J100" s="789"/>
      <c r="K100" s="789"/>
      <c r="L100" s="789"/>
      <c r="M100" s="789"/>
      <c r="N100" s="790"/>
      <c r="O100" s="212"/>
      <c r="T100" s="101" t="b">
        <f t="shared" si="4"/>
        <v>0</v>
      </c>
    </row>
    <row r="101" spans="1:20" x14ac:dyDescent="0.2">
      <c r="A101" s="68"/>
      <c r="B101" s="213"/>
      <c r="C101" s="41"/>
      <c r="D101" s="216"/>
      <c r="F101" s="788"/>
      <c r="G101" s="789"/>
      <c r="H101" s="789"/>
      <c r="I101" s="789"/>
      <c r="J101" s="789"/>
      <c r="K101" s="789"/>
      <c r="L101" s="789"/>
      <c r="M101" s="789"/>
      <c r="N101" s="790"/>
      <c r="O101" s="212"/>
      <c r="T101" s="101" t="b">
        <f t="shared" si="4"/>
        <v>0</v>
      </c>
    </row>
    <row r="102" spans="1:20" x14ac:dyDescent="0.2">
      <c r="A102" s="68"/>
      <c r="B102" s="213"/>
      <c r="C102" s="41"/>
      <c r="D102" s="216"/>
      <c r="F102" s="788"/>
      <c r="G102" s="789"/>
      <c r="H102" s="789"/>
      <c r="I102" s="789"/>
      <c r="J102" s="789"/>
      <c r="K102" s="789"/>
      <c r="L102" s="789"/>
      <c r="M102" s="789"/>
      <c r="N102" s="790"/>
      <c r="O102" s="212"/>
      <c r="T102" s="101" t="b">
        <f t="shared" si="4"/>
        <v>0</v>
      </c>
    </row>
    <row r="103" spans="1:20" x14ac:dyDescent="0.2">
      <c r="A103" s="68"/>
      <c r="B103" s="213"/>
      <c r="C103" s="41"/>
      <c r="D103" s="216"/>
      <c r="F103" s="788"/>
      <c r="G103" s="789"/>
      <c r="H103" s="789"/>
      <c r="I103" s="789"/>
      <c r="J103" s="789"/>
      <c r="K103" s="789"/>
      <c r="L103" s="789"/>
      <c r="M103" s="789"/>
      <c r="N103" s="790"/>
      <c r="O103" s="212"/>
      <c r="T103" s="101" t="b">
        <f t="shared" si="4"/>
        <v>0</v>
      </c>
    </row>
    <row r="104" spans="1:20" x14ac:dyDescent="0.2">
      <c r="A104" s="68"/>
      <c r="B104" s="213"/>
      <c r="C104" s="41"/>
      <c r="D104" s="216"/>
      <c r="F104" s="788"/>
      <c r="G104" s="789"/>
      <c r="H104" s="789"/>
      <c r="I104" s="789"/>
      <c r="J104" s="789"/>
      <c r="K104" s="789"/>
      <c r="L104" s="789"/>
      <c r="M104" s="789"/>
      <c r="N104" s="790"/>
      <c r="O104" s="212"/>
      <c r="T104" s="101" t="b">
        <f t="shared" si="4"/>
        <v>0</v>
      </c>
    </row>
    <row r="105" spans="1:20" x14ac:dyDescent="0.2">
      <c r="A105" s="68"/>
      <c r="B105" s="213"/>
      <c r="C105" s="41"/>
      <c r="D105" s="216"/>
      <c r="F105" s="791"/>
      <c r="G105" s="792"/>
      <c r="H105" s="792"/>
      <c r="I105" s="792"/>
      <c r="J105" s="792"/>
      <c r="K105" s="792"/>
      <c r="L105" s="792"/>
      <c r="M105" s="792"/>
      <c r="N105" s="793"/>
      <c r="O105" s="212"/>
      <c r="T105" s="101" t="b">
        <f t="shared" si="4"/>
        <v>0</v>
      </c>
    </row>
    <row r="106" spans="1:20" ht="13.5" customHeight="1" thickBot="1" x14ac:dyDescent="0.25">
      <c r="A106" s="68"/>
      <c r="B106" s="213"/>
      <c r="C106" s="129"/>
      <c r="D106" s="130"/>
      <c r="E106" s="131"/>
      <c r="F106" s="132"/>
      <c r="G106" s="133"/>
      <c r="H106" s="133"/>
      <c r="I106" s="133"/>
      <c r="J106" s="133"/>
      <c r="K106" s="133"/>
      <c r="L106" s="133"/>
      <c r="M106" s="133"/>
      <c r="N106" s="133"/>
      <c r="O106" s="212"/>
    </row>
    <row r="107" spans="1:20" ht="12.75" customHeight="1" thickBot="1" x14ac:dyDescent="0.25">
      <c r="A107" s="68"/>
      <c r="B107" s="213"/>
      <c r="C107" s="41"/>
      <c r="D107" s="216"/>
      <c r="E107" s="217"/>
      <c r="F107" s="217"/>
      <c r="G107" s="217"/>
      <c r="H107" s="217"/>
      <c r="I107" s="217"/>
      <c r="J107" s="217"/>
      <c r="K107" s="217"/>
      <c r="L107" s="217"/>
      <c r="M107" s="217"/>
      <c r="N107" s="217"/>
      <c r="O107" s="212"/>
    </row>
    <row r="108" spans="1:20" ht="15.75" customHeight="1" thickBot="1" x14ac:dyDescent="0.25">
      <c r="A108" s="159" t="str">
        <f>IF(COUNTA(J108,L108,K110,F113:N121)=0,"","PRINT")</f>
        <v/>
      </c>
      <c r="B108" s="83"/>
      <c r="C108" s="218">
        <f>C92+1</f>
        <v>6</v>
      </c>
      <c r="D108" s="91" t="s">
        <v>6</v>
      </c>
      <c r="E108" s="774" t="str">
        <f>Translations!$B$584</f>
        <v>Åtgärder kommer att vidtas/har vidtagits:</v>
      </c>
      <c r="F108" s="774"/>
      <c r="G108" s="774"/>
      <c r="H108" s="774"/>
      <c r="I108" s="800"/>
      <c r="J108" s="219"/>
      <c r="K108" s="220" t="str">
        <f>Translations!$B$585</f>
        <v>När?</v>
      </c>
      <c r="L108" s="221"/>
      <c r="M108" s="222"/>
      <c r="N108" s="222"/>
      <c r="O108" s="212"/>
      <c r="P108" s="223" t="str">
        <f>IF(AND(COUNTA(J108,L108,K110,F113:N121)&gt;0,COUNTIF(P109:$P$320,"PRINT")=0),"PRINT","")</f>
        <v/>
      </c>
      <c r="S108" s="159" t="b">
        <f>CNTR_GenImpRelevant=EUconst_NotRelevant</f>
        <v>0</v>
      </c>
      <c r="T108" s="159" t="b">
        <f>OR(S108=TRUE,AND(J108&lt;&gt;"",J108=FALSE))</f>
        <v>0</v>
      </c>
    </row>
    <row r="109" spans="1:20" ht="5.0999999999999996" customHeight="1" x14ac:dyDescent="0.2">
      <c r="A109" s="68"/>
      <c r="B109" s="213"/>
      <c r="C109" s="215"/>
      <c r="D109" s="216"/>
      <c r="E109" s="222"/>
      <c r="F109" s="222"/>
      <c r="G109" s="222"/>
      <c r="H109" s="222"/>
      <c r="I109" s="222"/>
      <c r="J109" s="222"/>
      <c r="K109" s="222"/>
      <c r="L109" s="222"/>
      <c r="M109" s="222"/>
      <c r="N109" s="222"/>
      <c r="O109" s="212"/>
    </row>
    <row r="110" spans="1:20" ht="15.75" customHeight="1" x14ac:dyDescent="0.2">
      <c r="A110" s="68"/>
      <c r="B110" s="213"/>
      <c r="C110" s="215"/>
      <c r="D110" s="216"/>
      <c r="E110" s="222"/>
      <c r="F110" s="222"/>
      <c r="G110" s="222"/>
      <c r="H110" s="222"/>
      <c r="I110" s="222"/>
      <c r="J110" s="230" t="str">
        <f>Translations!$B$586</f>
        <v>Om inga åtgärder kommer att vidtas - varför inte?</v>
      </c>
      <c r="K110" s="826"/>
      <c r="L110" s="827"/>
      <c r="M110" s="222"/>
      <c r="N110" s="222"/>
      <c r="O110" s="212"/>
      <c r="T110" s="101" t="b">
        <f>OR(S108,J108=TRUE)</f>
        <v>0</v>
      </c>
    </row>
    <row r="111" spans="1:20" ht="15.75" customHeight="1" x14ac:dyDescent="0.2">
      <c r="A111" s="68"/>
      <c r="B111" s="213"/>
      <c r="C111" s="215"/>
      <c r="D111" s="91" t="s">
        <v>8</v>
      </c>
      <c r="E111" s="801" t="str">
        <f>Translations!$B$587</f>
        <v>Beskrivning</v>
      </c>
      <c r="F111" s="801"/>
      <c r="G111" s="801"/>
      <c r="H111" s="801"/>
      <c r="I111" s="801"/>
      <c r="J111" s="801"/>
      <c r="K111" s="801"/>
      <c r="L111" s="801"/>
      <c r="M111" s="801"/>
      <c r="N111" s="801"/>
      <c r="O111" s="212"/>
    </row>
    <row r="112" spans="1:20" s="28" customFormat="1" ht="12.75" customHeight="1" x14ac:dyDescent="0.2">
      <c r="A112" s="70"/>
      <c r="B112" s="213"/>
      <c r="C112" s="15"/>
      <c r="D112" s="121"/>
      <c r="E112" s="757" t="str">
        <f>Translations!$B$588</f>
        <v>Om du behöver mer utrymme för beskrivningen kan du också använda externa filer och hänvisa till dem här.</v>
      </c>
      <c r="F112" s="757"/>
      <c r="G112" s="757"/>
      <c r="H112" s="757"/>
      <c r="I112" s="757"/>
      <c r="J112" s="757"/>
      <c r="K112" s="757"/>
      <c r="L112" s="757"/>
      <c r="M112" s="757"/>
      <c r="N112" s="90"/>
      <c r="O112" s="84"/>
      <c r="P112" s="8"/>
      <c r="Q112" s="214"/>
      <c r="R112" s="214"/>
      <c r="S112" s="214"/>
      <c r="T112" s="82"/>
    </row>
    <row r="113" spans="1:20" x14ac:dyDescent="0.2">
      <c r="A113" s="68"/>
      <c r="B113" s="213"/>
      <c r="C113" s="41"/>
      <c r="D113" s="216"/>
      <c r="E113" s="224" t="str">
        <f>Translations!$B$85</f>
        <v>Titel:</v>
      </c>
      <c r="F113" s="794"/>
      <c r="G113" s="795"/>
      <c r="H113" s="795"/>
      <c r="I113" s="795"/>
      <c r="J113" s="795"/>
      <c r="K113" s="795"/>
      <c r="L113" s="795"/>
      <c r="M113" s="795"/>
      <c r="N113" s="796"/>
      <c r="O113" s="212"/>
      <c r="T113" s="101" t="b">
        <f>S108</f>
        <v>0</v>
      </c>
    </row>
    <row r="114" spans="1:20" x14ac:dyDescent="0.2">
      <c r="A114" s="68"/>
      <c r="B114" s="213"/>
      <c r="C114" s="41"/>
      <c r="D114" s="216"/>
      <c r="E114" s="224" t="str">
        <f>Translations!$B$587</f>
        <v>Beskrivning</v>
      </c>
      <c r="F114" s="820"/>
      <c r="G114" s="821"/>
      <c r="H114" s="821"/>
      <c r="I114" s="821"/>
      <c r="J114" s="821"/>
      <c r="K114" s="821"/>
      <c r="L114" s="821"/>
      <c r="M114" s="821"/>
      <c r="N114" s="822"/>
      <c r="O114" s="212"/>
      <c r="Q114" s="225"/>
      <c r="T114" s="101" t="b">
        <f t="shared" ref="T114:T121" si="5">T113</f>
        <v>0</v>
      </c>
    </row>
    <row r="115" spans="1:20" x14ac:dyDescent="0.2">
      <c r="A115" s="68"/>
      <c r="B115" s="213"/>
      <c r="C115" s="41"/>
      <c r="D115" s="216"/>
      <c r="F115" s="788"/>
      <c r="G115" s="789"/>
      <c r="H115" s="789"/>
      <c r="I115" s="789"/>
      <c r="J115" s="789"/>
      <c r="K115" s="789"/>
      <c r="L115" s="789"/>
      <c r="M115" s="789"/>
      <c r="N115" s="790"/>
      <c r="O115" s="212"/>
      <c r="T115" s="101" t="b">
        <f t="shared" si="5"/>
        <v>0</v>
      </c>
    </row>
    <row r="116" spans="1:20" x14ac:dyDescent="0.2">
      <c r="A116" s="68"/>
      <c r="B116" s="213"/>
      <c r="C116" s="41"/>
      <c r="D116" s="216"/>
      <c r="F116" s="788"/>
      <c r="G116" s="789"/>
      <c r="H116" s="789"/>
      <c r="I116" s="789"/>
      <c r="J116" s="789"/>
      <c r="K116" s="789"/>
      <c r="L116" s="789"/>
      <c r="M116" s="789"/>
      <c r="N116" s="790"/>
      <c r="O116" s="212"/>
      <c r="T116" s="101" t="b">
        <f t="shared" si="5"/>
        <v>0</v>
      </c>
    </row>
    <row r="117" spans="1:20" x14ac:dyDescent="0.2">
      <c r="A117" s="68"/>
      <c r="B117" s="213"/>
      <c r="C117" s="41"/>
      <c r="D117" s="216"/>
      <c r="F117" s="788"/>
      <c r="G117" s="789"/>
      <c r="H117" s="789"/>
      <c r="I117" s="789"/>
      <c r="J117" s="789"/>
      <c r="K117" s="789"/>
      <c r="L117" s="789"/>
      <c r="M117" s="789"/>
      <c r="N117" s="790"/>
      <c r="O117" s="212"/>
      <c r="T117" s="101" t="b">
        <f t="shared" si="5"/>
        <v>0</v>
      </c>
    </row>
    <row r="118" spans="1:20" x14ac:dyDescent="0.2">
      <c r="A118" s="68"/>
      <c r="B118" s="213"/>
      <c r="C118" s="41"/>
      <c r="D118" s="216"/>
      <c r="F118" s="788"/>
      <c r="G118" s="789"/>
      <c r="H118" s="789"/>
      <c r="I118" s="789"/>
      <c r="J118" s="789"/>
      <c r="K118" s="789"/>
      <c r="L118" s="789"/>
      <c r="M118" s="789"/>
      <c r="N118" s="790"/>
      <c r="O118" s="212"/>
      <c r="T118" s="101" t="b">
        <f t="shared" si="5"/>
        <v>0</v>
      </c>
    </row>
    <row r="119" spans="1:20" x14ac:dyDescent="0.2">
      <c r="A119" s="68"/>
      <c r="B119" s="213"/>
      <c r="C119" s="41"/>
      <c r="D119" s="216"/>
      <c r="F119" s="788"/>
      <c r="G119" s="789"/>
      <c r="H119" s="789"/>
      <c r="I119" s="789"/>
      <c r="J119" s="789"/>
      <c r="K119" s="789"/>
      <c r="L119" s="789"/>
      <c r="M119" s="789"/>
      <c r="N119" s="790"/>
      <c r="O119" s="212"/>
      <c r="T119" s="101" t="b">
        <f t="shared" si="5"/>
        <v>0</v>
      </c>
    </row>
    <row r="120" spans="1:20" x14ac:dyDescent="0.2">
      <c r="A120" s="68"/>
      <c r="B120" s="213"/>
      <c r="C120" s="41"/>
      <c r="D120" s="216"/>
      <c r="F120" s="788"/>
      <c r="G120" s="789"/>
      <c r="H120" s="789"/>
      <c r="I120" s="789"/>
      <c r="J120" s="789"/>
      <c r="K120" s="789"/>
      <c r="L120" s="789"/>
      <c r="M120" s="789"/>
      <c r="N120" s="790"/>
      <c r="O120" s="212"/>
      <c r="T120" s="101" t="b">
        <f t="shared" si="5"/>
        <v>0</v>
      </c>
    </row>
    <row r="121" spans="1:20" x14ac:dyDescent="0.2">
      <c r="A121" s="68"/>
      <c r="B121" s="213"/>
      <c r="C121" s="41"/>
      <c r="D121" s="216"/>
      <c r="F121" s="791"/>
      <c r="G121" s="792"/>
      <c r="H121" s="792"/>
      <c r="I121" s="792"/>
      <c r="J121" s="792"/>
      <c r="K121" s="792"/>
      <c r="L121" s="792"/>
      <c r="M121" s="792"/>
      <c r="N121" s="793"/>
      <c r="O121" s="212"/>
      <c r="T121" s="101" t="b">
        <f t="shared" si="5"/>
        <v>0</v>
      </c>
    </row>
    <row r="122" spans="1:20" ht="13.5" customHeight="1" thickBot="1" x14ac:dyDescent="0.25">
      <c r="A122" s="68"/>
      <c r="B122" s="213"/>
      <c r="C122" s="129"/>
      <c r="D122" s="130"/>
      <c r="E122" s="131"/>
      <c r="F122" s="132"/>
      <c r="G122" s="133"/>
      <c r="H122" s="133"/>
      <c r="I122" s="133"/>
      <c r="J122" s="133"/>
      <c r="K122" s="133"/>
      <c r="L122" s="133"/>
      <c r="M122" s="133"/>
      <c r="N122" s="133"/>
      <c r="O122" s="212"/>
    </row>
    <row r="123" spans="1:20" ht="12.75" customHeight="1" thickBot="1" x14ac:dyDescent="0.25">
      <c r="A123" s="68"/>
      <c r="B123" s="213"/>
      <c r="C123" s="41"/>
      <c r="D123" s="216"/>
      <c r="E123" s="217"/>
      <c r="F123" s="217"/>
      <c r="G123" s="217"/>
      <c r="H123" s="217"/>
      <c r="I123" s="217"/>
      <c r="J123" s="217"/>
      <c r="K123" s="217"/>
      <c r="L123" s="217"/>
      <c r="M123" s="217"/>
      <c r="N123" s="217"/>
      <c r="O123" s="212"/>
    </row>
    <row r="124" spans="1:20" ht="15.75" customHeight="1" thickBot="1" x14ac:dyDescent="0.25">
      <c r="A124" s="159" t="str">
        <f>IF(COUNTA(J124,L124,K126,F129:N137)=0,"","PRINT")</f>
        <v/>
      </c>
      <c r="B124" s="83"/>
      <c r="C124" s="218">
        <f>C108+1</f>
        <v>7</v>
      </c>
      <c r="D124" s="91" t="s">
        <v>6</v>
      </c>
      <c r="E124" s="774" t="str">
        <f>Translations!$B$584</f>
        <v>Åtgärder kommer att vidtas/har vidtagits:</v>
      </c>
      <c r="F124" s="774"/>
      <c r="G124" s="774"/>
      <c r="H124" s="774"/>
      <c r="I124" s="800"/>
      <c r="J124" s="219"/>
      <c r="K124" s="220" t="str">
        <f>Translations!$B$585</f>
        <v>När?</v>
      </c>
      <c r="L124" s="221"/>
      <c r="M124" s="222"/>
      <c r="N124" s="222"/>
      <c r="O124" s="212"/>
      <c r="P124" s="223" t="str">
        <f>IF(AND(COUNTA(J124,L124,K126,F129:N137)&gt;0,COUNTIF(P125:$P$320,"PRINT")=0),"PRINT","")</f>
        <v/>
      </c>
      <c r="S124" s="159" t="b">
        <f>CNTR_GenImpRelevant=EUconst_NotRelevant</f>
        <v>0</v>
      </c>
      <c r="T124" s="159" t="b">
        <f>OR(S124=TRUE,AND(J124&lt;&gt;"",J124=FALSE))</f>
        <v>0</v>
      </c>
    </row>
    <row r="125" spans="1:20" ht="5.0999999999999996" customHeight="1" x14ac:dyDescent="0.2">
      <c r="A125" s="68"/>
      <c r="B125" s="213"/>
      <c r="C125" s="215"/>
      <c r="D125" s="216"/>
      <c r="E125" s="222"/>
      <c r="F125" s="222"/>
      <c r="G125" s="222"/>
      <c r="H125" s="222"/>
      <c r="I125" s="222"/>
      <c r="J125" s="222"/>
      <c r="K125" s="222"/>
      <c r="L125" s="222"/>
      <c r="M125" s="222"/>
      <c r="N125" s="222"/>
      <c r="O125" s="212"/>
    </row>
    <row r="126" spans="1:20" ht="15.75" customHeight="1" x14ac:dyDescent="0.2">
      <c r="A126" s="68"/>
      <c r="B126" s="213"/>
      <c r="C126" s="215"/>
      <c r="D126" s="216"/>
      <c r="E126" s="222"/>
      <c r="F126" s="222"/>
      <c r="G126" s="222"/>
      <c r="H126" s="222"/>
      <c r="I126" s="222"/>
      <c r="J126" s="230" t="str">
        <f>Translations!$B$586</f>
        <v>Om inga åtgärder kommer att vidtas - varför inte?</v>
      </c>
      <c r="K126" s="826"/>
      <c r="L126" s="827"/>
      <c r="M126" s="222"/>
      <c r="N126" s="222"/>
      <c r="O126" s="212"/>
      <c r="T126" s="101" t="b">
        <f>OR(S124,J124=TRUE)</f>
        <v>0</v>
      </c>
    </row>
    <row r="127" spans="1:20" ht="15.75" customHeight="1" x14ac:dyDescent="0.2">
      <c r="A127" s="68"/>
      <c r="B127" s="213"/>
      <c r="C127" s="215"/>
      <c r="D127" s="91" t="s">
        <v>8</v>
      </c>
      <c r="E127" s="801" t="str">
        <f>Translations!$B$587</f>
        <v>Beskrivning</v>
      </c>
      <c r="F127" s="801"/>
      <c r="G127" s="801"/>
      <c r="H127" s="801"/>
      <c r="I127" s="801"/>
      <c r="J127" s="801"/>
      <c r="K127" s="801"/>
      <c r="L127" s="801"/>
      <c r="M127" s="801"/>
      <c r="N127" s="801"/>
      <c r="O127" s="212"/>
    </row>
    <row r="128" spans="1:20" s="28" customFormat="1" ht="12.75" customHeight="1" x14ac:dyDescent="0.2">
      <c r="A128" s="70"/>
      <c r="B128" s="213"/>
      <c r="C128" s="15"/>
      <c r="D128" s="121"/>
      <c r="E128" s="757" t="str">
        <f>Translations!$B$588</f>
        <v>Om du behöver mer utrymme för beskrivningen kan du också använda externa filer och hänvisa till dem här.</v>
      </c>
      <c r="F128" s="757"/>
      <c r="G128" s="757"/>
      <c r="H128" s="757"/>
      <c r="I128" s="757"/>
      <c r="J128" s="757"/>
      <c r="K128" s="757"/>
      <c r="L128" s="757"/>
      <c r="M128" s="757"/>
      <c r="N128" s="90"/>
      <c r="O128" s="84"/>
      <c r="P128" s="8"/>
      <c r="Q128" s="214"/>
      <c r="R128" s="214"/>
      <c r="S128" s="214"/>
      <c r="T128" s="82"/>
    </row>
    <row r="129" spans="1:20" x14ac:dyDescent="0.2">
      <c r="A129" s="68"/>
      <c r="B129" s="213"/>
      <c r="C129" s="41"/>
      <c r="D129" s="216"/>
      <c r="E129" s="224" t="str">
        <f>Translations!$B$85</f>
        <v>Titel:</v>
      </c>
      <c r="F129" s="794"/>
      <c r="G129" s="795"/>
      <c r="H129" s="795"/>
      <c r="I129" s="795"/>
      <c r="J129" s="795"/>
      <c r="K129" s="795"/>
      <c r="L129" s="795"/>
      <c r="M129" s="795"/>
      <c r="N129" s="796"/>
      <c r="O129" s="212"/>
      <c r="T129" s="101" t="b">
        <f>S124</f>
        <v>0</v>
      </c>
    </row>
    <row r="130" spans="1:20" x14ac:dyDescent="0.2">
      <c r="A130" s="68"/>
      <c r="B130" s="213"/>
      <c r="C130" s="41"/>
      <c r="D130" s="216"/>
      <c r="E130" s="224" t="str">
        <f>Translations!$B$587</f>
        <v>Beskrivning</v>
      </c>
      <c r="F130" s="820"/>
      <c r="G130" s="821"/>
      <c r="H130" s="821"/>
      <c r="I130" s="821"/>
      <c r="J130" s="821"/>
      <c r="K130" s="821"/>
      <c r="L130" s="821"/>
      <c r="M130" s="821"/>
      <c r="N130" s="822"/>
      <c r="O130" s="212"/>
      <c r="Q130" s="225"/>
      <c r="T130" s="101" t="b">
        <f t="shared" ref="T130:T137" si="6">T129</f>
        <v>0</v>
      </c>
    </row>
    <row r="131" spans="1:20" x14ac:dyDescent="0.2">
      <c r="A131" s="68"/>
      <c r="B131" s="213"/>
      <c r="C131" s="41"/>
      <c r="D131" s="216"/>
      <c r="F131" s="788"/>
      <c r="G131" s="789"/>
      <c r="H131" s="789"/>
      <c r="I131" s="789"/>
      <c r="J131" s="789"/>
      <c r="K131" s="789"/>
      <c r="L131" s="789"/>
      <c r="M131" s="789"/>
      <c r="N131" s="790"/>
      <c r="O131" s="212"/>
      <c r="T131" s="101" t="b">
        <f t="shared" si="6"/>
        <v>0</v>
      </c>
    </row>
    <row r="132" spans="1:20" x14ac:dyDescent="0.2">
      <c r="A132" s="68"/>
      <c r="B132" s="213"/>
      <c r="C132" s="41"/>
      <c r="D132" s="216"/>
      <c r="F132" s="788"/>
      <c r="G132" s="789"/>
      <c r="H132" s="789"/>
      <c r="I132" s="789"/>
      <c r="J132" s="789"/>
      <c r="K132" s="789"/>
      <c r="L132" s="789"/>
      <c r="M132" s="789"/>
      <c r="N132" s="790"/>
      <c r="O132" s="212"/>
      <c r="T132" s="101" t="b">
        <f t="shared" si="6"/>
        <v>0</v>
      </c>
    </row>
    <row r="133" spans="1:20" x14ac:dyDescent="0.2">
      <c r="A133" s="68"/>
      <c r="B133" s="213"/>
      <c r="C133" s="41"/>
      <c r="D133" s="216"/>
      <c r="F133" s="788"/>
      <c r="G133" s="789"/>
      <c r="H133" s="789"/>
      <c r="I133" s="789"/>
      <c r="J133" s="789"/>
      <c r="K133" s="789"/>
      <c r="L133" s="789"/>
      <c r="M133" s="789"/>
      <c r="N133" s="790"/>
      <c r="O133" s="212"/>
      <c r="T133" s="101" t="b">
        <f t="shared" si="6"/>
        <v>0</v>
      </c>
    </row>
    <row r="134" spans="1:20" x14ac:dyDescent="0.2">
      <c r="A134" s="68"/>
      <c r="B134" s="213"/>
      <c r="C134" s="41"/>
      <c r="D134" s="216"/>
      <c r="F134" s="788"/>
      <c r="G134" s="789"/>
      <c r="H134" s="789"/>
      <c r="I134" s="789"/>
      <c r="J134" s="789"/>
      <c r="K134" s="789"/>
      <c r="L134" s="789"/>
      <c r="M134" s="789"/>
      <c r="N134" s="790"/>
      <c r="O134" s="212"/>
      <c r="T134" s="101" t="b">
        <f t="shared" si="6"/>
        <v>0</v>
      </c>
    </row>
    <row r="135" spans="1:20" x14ac:dyDescent="0.2">
      <c r="A135" s="68"/>
      <c r="B135" s="213"/>
      <c r="C135" s="41"/>
      <c r="D135" s="216"/>
      <c r="F135" s="788"/>
      <c r="G135" s="789"/>
      <c r="H135" s="789"/>
      <c r="I135" s="789"/>
      <c r="J135" s="789"/>
      <c r="K135" s="789"/>
      <c r="L135" s="789"/>
      <c r="M135" s="789"/>
      <c r="N135" s="790"/>
      <c r="O135" s="212"/>
      <c r="T135" s="101" t="b">
        <f t="shared" si="6"/>
        <v>0</v>
      </c>
    </row>
    <row r="136" spans="1:20" x14ac:dyDescent="0.2">
      <c r="A136" s="68"/>
      <c r="B136" s="213"/>
      <c r="C136" s="41"/>
      <c r="D136" s="216"/>
      <c r="F136" s="788"/>
      <c r="G136" s="789"/>
      <c r="H136" s="789"/>
      <c r="I136" s="789"/>
      <c r="J136" s="789"/>
      <c r="K136" s="789"/>
      <c r="L136" s="789"/>
      <c r="M136" s="789"/>
      <c r="N136" s="790"/>
      <c r="O136" s="212"/>
      <c r="T136" s="101" t="b">
        <f t="shared" si="6"/>
        <v>0</v>
      </c>
    </row>
    <row r="137" spans="1:20" x14ac:dyDescent="0.2">
      <c r="A137" s="68"/>
      <c r="B137" s="213"/>
      <c r="C137" s="41"/>
      <c r="D137" s="216"/>
      <c r="F137" s="791"/>
      <c r="G137" s="792"/>
      <c r="H137" s="792"/>
      <c r="I137" s="792"/>
      <c r="J137" s="792"/>
      <c r="K137" s="792"/>
      <c r="L137" s="792"/>
      <c r="M137" s="792"/>
      <c r="N137" s="793"/>
      <c r="O137" s="212"/>
      <c r="T137" s="101" t="b">
        <f t="shared" si="6"/>
        <v>0</v>
      </c>
    </row>
    <row r="138" spans="1:20" ht="13.5" customHeight="1" thickBot="1" x14ac:dyDescent="0.25">
      <c r="A138" s="68"/>
      <c r="B138" s="213"/>
      <c r="C138" s="129"/>
      <c r="D138" s="130"/>
      <c r="E138" s="131"/>
      <c r="F138" s="132"/>
      <c r="G138" s="133"/>
      <c r="H138" s="133"/>
      <c r="I138" s="133"/>
      <c r="J138" s="133"/>
      <c r="K138" s="133"/>
      <c r="L138" s="133"/>
      <c r="M138" s="133"/>
      <c r="N138" s="133"/>
      <c r="O138" s="212"/>
    </row>
    <row r="139" spans="1:20" ht="12.75" customHeight="1" thickBot="1" x14ac:dyDescent="0.25">
      <c r="A139" s="68"/>
      <c r="B139" s="213"/>
      <c r="C139" s="41"/>
      <c r="D139" s="216"/>
      <c r="E139" s="217"/>
      <c r="F139" s="217"/>
      <c r="G139" s="217"/>
      <c r="H139" s="217"/>
      <c r="I139" s="217"/>
      <c r="J139" s="217"/>
      <c r="K139" s="217"/>
      <c r="L139" s="217"/>
      <c r="M139" s="217"/>
      <c r="N139" s="217"/>
      <c r="O139" s="212"/>
    </row>
    <row r="140" spans="1:20" ht="15.75" customHeight="1" thickBot="1" x14ac:dyDescent="0.25">
      <c r="A140" s="159" t="str">
        <f>IF(COUNTA(J140,L140,K142,F145:N153)=0,"","PRINT")</f>
        <v/>
      </c>
      <c r="B140" s="83"/>
      <c r="C140" s="218">
        <f>C124+1</f>
        <v>8</v>
      </c>
      <c r="D140" s="91" t="s">
        <v>6</v>
      </c>
      <c r="E140" s="774" t="str">
        <f>Translations!$B$584</f>
        <v>Åtgärder kommer att vidtas/har vidtagits:</v>
      </c>
      <c r="F140" s="774"/>
      <c r="G140" s="774"/>
      <c r="H140" s="774"/>
      <c r="I140" s="800"/>
      <c r="J140" s="219"/>
      <c r="K140" s="220" t="str">
        <f>Translations!$B$585</f>
        <v>När?</v>
      </c>
      <c r="L140" s="221"/>
      <c r="M140" s="222"/>
      <c r="N140" s="222"/>
      <c r="O140" s="212"/>
      <c r="P140" s="223" t="str">
        <f>IF(AND(COUNTA(J140,L140,K142,F145:N153)&gt;0,COUNTIF(P141:$P$320,"PRINT")=0),"PRINT","")</f>
        <v/>
      </c>
      <c r="S140" s="159" t="b">
        <f>CNTR_GenImpRelevant=EUconst_NotRelevant</f>
        <v>0</v>
      </c>
      <c r="T140" s="159" t="b">
        <f>OR(S140=TRUE,AND(J140&lt;&gt;"",J140=FALSE))</f>
        <v>0</v>
      </c>
    </row>
    <row r="141" spans="1:20" ht="5.0999999999999996" customHeight="1" x14ac:dyDescent="0.2">
      <c r="A141" s="68"/>
      <c r="B141" s="213"/>
      <c r="C141" s="215"/>
      <c r="D141" s="216"/>
      <c r="E141" s="222"/>
      <c r="F141" s="222"/>
      <c r="G141" s="222"/>
      <c r="H141" s="222"/>
      <c r="I141" s="222"/>
      <c r="J141" s="222"/>
      <c r="K141" s="222"/>
      <c r="L141" s="222"/>
      <c r="M141" s="222"/>
      <c r="N141" s="222"/>
      <c r="O141" s="212"/>
    </row>
    <row r="142" spans="1:20" ht="15.75" customHeight="1" x14ac:dyDescent="0.2">
      <c r="A142" s="68"/>
      <c r="B142" s="213"/>
      <c r="C142" s="215"/>
      <c r="D142" s="216"/>
      <c r="E142" s="222"/>
      <c r="F142" s="222"/>
      <c r="G142" s="222"/>
      <c r="H142" s="222"/>
      <c r="I142" s="222"/>
      <c r="J142" s="230" t="str">
        <f>Translations!$B$586</f>
        <v>Om inga åtgärder kommer att vidtas - varför inte?</v>
      </c>
      <c r="K142" s="826"/>
      <c r="L142" s="827"/>
      <c r="M142" s="222"/>
      <c r="N142" s="222"/>
      <c r="O142" s="212"/>
      <c r="T142" s="101" t="b">
        <f>OR(S140,J140=TRUE)</f>
        <v>0</v>
      </c>
    </row>
    <row r="143" spans="1:20" ht="15.75" customHeight="1" x14ac:dyDescent="0.2">
      <c r="A143" s="68"/>
      <c r="B143" s="213"/>
      <c r="C143" s="215"/>
      <c r="D143" s="91" t="s">
        <v>8</v>
      </c>
      <c r="E143" s="801" t="str">
        <f>Translations!$B$587</f>
        <v>Beskrivning</v>
      </c>
      <c r="F143" s="801"/>
      <c r="G143" s="801"/>
      <c r="H143" s="801"/>
      <c r="I143" s="801"/>
      <c r="J143" s="801"/>
      <c r="K143" s="801"/>
      <c r="L143" s="801"/>
      <c r="M143" s="801"/>
      <c r="N143" s="801"/>
      <c r="O143" s="212"/>
    </row>
    <row r="144" spans="1:20" s="28" customFormat="1" ht="12.75" customHeight="1" x14ac:dyDescent="0.2">
      <c r="A144" s="70"/>
      <c r="B144" s="213"/>
      <c r="C144" s="15"/>
      <c r="D144" s="121"/>
      <c r="E144" s="757" t="str">
        <f>Translations!$B$588</f>
        <v>Om du behöver mer utrymme för beskrivningen kan du också använda externa filer och hänvisa till dem här.</v>
      </c>
      <c r="F144" s="757"/>
      <c r="G144" s="757"/>
      <c r="H144" s="757"/>
      <c r="I144" s="757"/>
      <c r="J144" s="757"/>
      <c r="K144" s="757"/>
      <c r="L144" s="757"/>
      <c r="M144" s="757"/>
      <c r="N144" s="90"/>
      <c r="O144" s="84"/>
      <c r="P144" s="8"/>
      <c r="Q144" s="214"/>
      <c r="R144" s="214"/>
      <c r="S144" s="214"/>
      <c r="T144" s="82"/>
    </row>
    <row r="145" spans="1:20" x14ac:dyDescent="0.2">
      <c r="A145" s="68"/>
      <c r="B145" s="213"/>
      <c r="C145" s="41"/>
      <c r="D145" s="216"/>
      <c r="E145" s="224" t="str">
        <f>Translations!$B$85</f>
        <v>Titel:</v>
      </c>
      <c r="F145" s="794"/>
      <c r="G145" s="795"/>
      <c r="H145" s="795"/>
      <c r="I145" s="795"/>
      <c r="J145" s="795"/>
      <c r="K145" s="795"/>
      <c r="L145" s="795"/>
      <c r="M145" s="795"/>
      <c r="N145" s="796"/>
      <c r="O145" s="212"/>
      <c r="T145" s="101" t="b">
        <f>S140</f>
        <v>0</v>
      </c>
    </row>
    <row r="146" spans="1:20" x14ac:dyDescent="0.2">
      <c r="A146" s="68"/>
      <c r="B146" s="213"/>
      <c r="C146" s="41"/>
      <c r="D146" s="216"/>
      <c r="E146" s="224" t="str">
        <f>Translations!$B$587</f>
        <v>Beskrivning</v>
      </c>
      <c r="F146" s="820"/>
      <c r="G146" s="821"/>
      <c r="H146" s="821"/>
      <c r="I146" s="821"/>
      <c r="J146" s="821"/>
      <c r="K146" s="821"/>
      <c r="L146" s="821"/>
      <c r="M146" s="821"/>
      <c r="N146" s="822"/>
      <c r="O146" s="212"/>
      <c r="Q146" s="225"/>
      <c r="T146" s="101" t="b">
        <f t="shared" ref="T146:T153" si="7">T145</f>
        <v>0</v>
      </c>
    </row>
    <row r="147" spans="1:20" x14ac:dyDescent="0.2">
      <c r="A147" s="68"/>
      <c r="B147" s="213"/>
      <c r="C147" s="41"/>
      <c r="D147" s="216"/>
      <c r="F147" s="788"/>
      <c r="G147" s="789"/>
      <c r="H147" s="789"/>
      <c r="I147" s="789"/>
      <c r="J147" s="789"/>
      <c r="K147" s="789"/>
      <c r="L147" s="789"/>
      <c r="M147" s="789"/>
      <c r="N147" s="790"/>
      <c r="O147" s="212"/>
      <c r="T147" s="101" t="b">
        <f t="shared" si="7"/>
        <v>0</v>
      </c>
    </row>
    <row r="148" spans="1:20" x14ac:dyDescent="0.2">
      <c r="A148" s="68"/>
      <c r="B148" s="213"/>
      <c r="C148" s="41"/>
      <c r="D148" s="216"/>
      <c r="F148" s="788"/>
      <c r="G148" s="789"/>
      <c r="H148" s="789"/>
      <c r="I148" s="789"/>
      <c r="J148" s="789"/>
      <c r="K148" s="789"/>
      <c r="L148" s="789"/>
      <c r="M148" s="789"/>
      <c r="N148" s="790"/>
      <c r="O148" s="212"/>
      <c r="T148" s="101" t="b">
        <f t="shared" si="7"/>
        <v>0</v>
      </c>
    </row>
    <row r="149" spans="1:20" x14ac:dyDescent="0.2">
      <c r="A149" s="68"/>
      <c r="B149" s="213"/>
      <c r="C149" s="41"/>
      <c r="D149" s="216"/>
      <c r="F149" s="788"/>
      <c r="G149" s="789"/>
      <c r="H149" s="789"/>
      <c r="I149" s="789"/>
      <c r="J149" s="789"/>
      <c r="K149" s="789"/>
      <c r="L149" s="789"/>
      <c r="M149" s="789"/>
      <c r="N149" s="790"/>
      <c r="O149" s="212"/>
      <c r="T149" s="101" t="b">
        <f t="shared" si="7"/>
        <v>0</v>
      </c>
    </row>
    <row r="150" spans="1:20" x14ac:dyDescent="0.2">
      <c r="A150" s="68"/>
      <c r="B150" s="213"/>
      <c r="C150" s="41"/>
      <c r="D150" s="216"/>
      <c r="F150" s="788"/>
      <c r="G150" s="789"/>
      <c r="H150" s="789"/>
      <c r="I150" s="789"/>
      <c r="J150" s="789"/>
      <c r="K150" s="789"/>
      <c r="L150" s="789"/>
      <c r="M150" s="789"/>
      <c r="N150" s="790"/>
      <c r="O150" s="212"/>
      <c r="T150" s="101" t="b">
        <f t="shared" si="7"/>
        <v>0</v>
      </c>
    </row>
    <row r="151" spans="1:20" x14ac:dyDescent="0.2">
      <c r="A151" s="68"/>
      <c r="B151" s="213"/>
      <c r="C151" s="41"/>
      <c r="D151" s="216"/>
      <c r="F151" s="788"/>
      <c r="G151" s="789"/>
      <c r="H151" s="789"/>
      <c r="I151" s="789"/>
      <c r="J151" s="789"/>
      <c r="K151" s="789"/>
      <c r="L151" s="789"/>
      <c r="M151" s="789"/>
      <c r="N151" s="790"/>
      <c r="O151" s="212"/>
      <c r="T151" s="101" t="b">
        <f t="shared" si="7"/>
        <v>0</v>
      </c>
    </row>
    <row r="152" spans="1:20" x14ac:dyDescent="0.2">
      <c r="A152" s="68"/>
      <c r="B152" s="213"/>
      <c r="C152" s="41"/>
      <c r="D152" s="216"/>
      <c r="F152" s="788"/>
      <c r="G152" s="789"/>
      <c r="H152" s="789"/>
      <c r="I152" s="789"/>
      <c r="J152" s="789"/>
      <c r="K152" s="789"/>
      <c r="L152" s="789"/>
      <c r="M152" s="789"/>
      <c r="N152" s="790"/>
      <c r="O152" s="212"/>
      <c r="T152" s="101" t="b">
        <f t="shared" si="7"/>
        <v>0</v>
      </c>
    </row>
    <row r="153" spans="1:20" x14ac:dyDescent="0.2">
      <c r="A153" s="68"/>
      <c r="B153" s="213"/>
      <c r="C153" s="41"/>
      <c r="D153" s="216"/>
      <c r="F153" s="791"/>
      <c r="G153" s="792"/>
      <c r="H153" s="792"/>
      <c r="I153" s="792"/>
      <c r="J153" s="792"/>
      <c r="K153" s="792"/>
      <c r="L153" s="792"/>
      <c r="M153" s="792"/>
      <c r="N153" s="793"/>
      <c r="O153" s="212"/>
      <c r="T153" s="101" t="b">
        <f t="shared" si="7"/>
        <v>0</v>
      </c>
    </row>
    <row r="154" spans="1:20" ht="13.5" customHeight="1" thickBot="1" x14ac:dyDescent="0.25">
      <c r="A154" s="68"/>
      <c r="B154" s="213"/>
      <c r="C154" s="129"/>
      <c r="D154" s="130"/>
      <c r="E154" s="131"/>
      <c r="F154" s="132"/>
      <c r="G154" s="133"/>
      <c r="H154" s="133"/>
      <c r="I154" s="133"/>
      <c r="J154" s="133"/>
      <c r="K154" s="133"/>
      <c r="L154" s="133"/>
      <c r="M154" s="133"/>
      <c r="N154" s="133"/>
      <c r="O154" s="212"/>
    </row>
    <row r="155" spans="1:20" ht="12.75" customHeight="1" thickBot="1" x14ac:dyDescent="0.25">
      <c r="A155" s="68"/>
      <c r="B155" s="213"/>
      <c r="C155" s="41"/>
      <c r="D155" s="216"/>
      <c r="E155" s="217"/>
      <c r="F155" s="217"/>
      <c r="G155" s="217"/>
      <c r="H155" s="217"/>
      <c r="I155" s="217"/>
      <c r="J155" s="217"/>
      <c r="K155" s="217"/>
      <c r="L155" s="217"/>
      <c r="M155" s="217"/>
      <c r="N155" s="217"/>
      <c r="O155" s="212"/>
    </row>
    <row r="156" spans="1:20" ht="15.75" customHeight="1" thickBot="1" x14ac:dyDescent="0.25">
      <c r="A156" s="159" t="str">
        <f>IF(COUNTA(J156,L156,K158,F161:N169)=0,"","PRINT")</f>
        <v/>
      </c>
      <c r="B156" s="83"/>
      <c r="C156" s="218">
        <f>C140+1</f>
        <v>9</v>
      </c>
      <c r="D156" s="91" t="s">
        <v>6</v>
      </c>
      <c r="E156" s="774" t="str">
        <f>Translations!$B$584</f>
        <v>Åtgärder kommer att vidtas/har vidtagits:</v>
      </c>
      <c r="F156" s="774"/>
      <c r="G156" s="774"/>
      <c r="H156" s="774"/>
      <c r="I156" s="800"/>
      <c r="J156" s="219"/>
      <c r="K156" s="220" t="str">
        <f>Translations!$B$585</f>
        <v>När?</v>
      </c>
      <c r="L156" s="221"/>
      <c r="M156" s="222"/>
      <c r="N156" s="222"/>
      <c r="O156" s="212"/>
      <c r="P156" s="223" t="str">
        <f>IF(AND(COUNTA(J156,L156,K158,F161:N169)&gt;0,COUNTIF(P157:$P$320,"PRINT")=0),"PRINT","")</f>
        <v/>
      </c>
      <c r="S156" s="159" t="b">
        <f>CNTR_GenImpRelevant=EUconst_NotRelevant</f>
        <v>0</v>
      </c>
      <c r="T156" s="159" t="b">
        <f>OR(S156=TRUE,AND(J156&lt;&gt;"",J156=FALSE))</f>
        <v>0</v>
      </c>
    </row>
    <row r="157" spans="1:20" ht="5.0999999999999996" customHeight="1" x14ac:dyDescent="0.2">
      <c r="A157" s="68"/>
      <c r="B157" s="213"/>
      <c r="C157" s="215"/>
      <c r="D157" s="216"/>
      <c r="E157" s="222"/>
      <c r="F157" s="222"/>
      <c r="G157" s="222"/>
      <c r="H157" s="222"/>
      <c r="I157" s="222"/>
      <c r="J157" s="222"/>
      <c r="K157" s="222"/>
      <c r="L157" s="222"/>
      <c r="M157" s="222"/>
      <c r="N157" s="222"/>
      <c r="O157" s="212"/>
    </row>
    <row r="158" spans="1:20" ht="15.75" customHeight="1" x14ac:dyDescent="0.2">
      <c r="A158" s="68"/>
      <c r="B158" s="213"/>
      <c r="C158" s="215"/>
      <c r="D158" s="216"/>
      <c r="E158" s="222"/>
      <c r="F158" s="222"/>
      <c r="G158" s="222"/>
      <c r="H158" s="222"/>
      <c r="I158" s="222"/>
      <c r="J158" s="230" t="str">
        <f>Translations!$B$586</f>
        <v>Om inga åtgärder kommer att vidtas - varför inte?</v>
      </c>
      <c r="K158" s="826"/>
      <c r="L158" s="827"/>
      <c r="M158" s="222"/>
      <c r="N158" s="222"/>
      <c r="O158" s="212"/>
      <c r="T158" s="101" t="b">
        <f>OR(S156,J156=TRUE)</f>
        <v>0</v>
      </c>
    </row>
    <row r="159" spans="1:20" ht="15.75" customHeight="1" x14ac:dyDescent="0.2">
      <c r="A159" s="68"/>
      <c r="B159" s="213"/>
      <c r="C159" s="215"/>
      <c r="D159" s="91" t="s">
        <v>8</v>
      </c>
      <c r="E159" s="801" t="str">
        <f>Translations!$B$587</f>
        <v>Beskrivning</v>
      </c>
      <c r="F159" s="801"/>
      <c r="G159" s="801"/>
      <c r="H159" s="801"/>
      <c r="I159" s="801"/>
      <c r="J159" s="801"/>
      <c r="K159" s="801"/>
      <c r="L159" s="801"/>
      <c r="M159" s="801"/>
      <c r="N159" s="801"/>
      <c r="O159" s="212"/>
    </row>
    <row r="160" spans="1:20" s="28" customFormat="1" ht="12.75" customHeight="1" x14ac:dyDescent="0.2">
      <c r="A160" s="70"/>
      <c r="B160" s="213"/>
      <c r="C160" s="15"/>
      <c r="D160" s="121"/>
      <c r="E160" s="757" t="str">
        <f>Translations!$B$588</f>
        <v>Om du behöver mer utrymme för beskrivningen kan du också använda externa filer och hänvisa till dem här.</v>
      </c>
      <c r="F160" s="757"/>
      <c r="G160" s="757"/>
      <c r="H160" s="757"/>
      <c r="I160" s="757"/>
      <c r="J160" s="757"/>
      <c r="K160" s="757"/>
      <c r="L160" s="757"/>
      <c r="M160" s="757"/>
      <c r="N160" s="90"/>
      <c r="O160" s="84"/>
      <c r="P160" s="8"/>
      <c r="Q160" s="214"/>
      <c r="R160" s="214"/>
      <c r="S160" s="214"/>
      <c r="T160" s="82"/>
    </row>
    <row r="161" spans="1:20" x14ac:dyDescent="0.2">
      <c r="A161" s="68"/>
      <c r="B161" s="213"/>
      <c r="C161" s="41"/>
      <c r="D161" s="216"/>
      <c r="E161" s="224" t="str">
        <f>Translations!$B$85</f>
        <v>Titel:</v>
      </c>
      <c r="F161" s="794"/>
      <c r="G161" s="795"/>
      <c r="H161" s="795"/>
      <c r="I161" s="795"/>
      <c r="J161" s="795"/>
      <c r="K161" s="795"/>
      <c r="L161" s="795"/>
      <c r="M161" s="795"/>
      <c r="N161" s="796"/>
      <c r="O161" s="212"/>
      <c r="T161" s="101" t="b">
        <f>S156</f>
        <v>0</v>
      </c>
    </row>
    <row r="162" spans="1:20" x14ac:dyDescent="0.2">
      <c r="A162" s="68"/>
      <c r="B162" s="213"/>
      <c r="C162" s="41"/>
      <c r="D162" s="216"/>
      <c r="E162" s="224" t="str">
        <f>Translations!$B$587</f>
        <v>Beskrivning</v>
      </c>
      <c r="F162" s="820"/>
      <c r="G162" s="821"/>
      <c r="H162" s="821"/>
      <c r="I162" s="821"/>
      <c r="J162" s="821"/>
      <c r="K162" s="821"/>
      <c r="L162" s="821"/>
      <c r="M162" s="821"/>
      <c r="N162" s="822"/>
      <c r="O162" s="212"/>
      <c r="Q162" s="225"/>
      <c r="T162" s="101" t="b">
        <f t="shared" ref="T162:T169" si="8">T161</f>
        <v>0</v>
      </c>
    </row>
    <row r="163" spans="1:20" x14ac:dyDescent="0.2">
      <c r="A163" s="68"/>
      <c r="B163" s="213"/>
      <c r="C163" s="41"/>
      <c r="D163" s="216"/>
      <c r="F163" s="788"/>
      <c r="G163" s="789"/>
      <c r="H163" s="789"/>
      <c r="I163" s="789"/>
      <c r="J163" s="789"/>
      <c r="K163" s="789"/>
      <c r="L163" s="789"/>
      <c r="M163" s="789"/>
      <c r="N163" s="790"/>
      <c r="O163" s="212"/>
      <c r="T163" s="101" t="b">
        <f t="shared" si="8"/>
        <v>0</v>
      </c>
    </row>
    <row r="164" spans="1:20" x14ac:dyDescent="0.2">
      <c r="A164" s="68"/>
      <c r="B164" s="213"/>
      <c r="C164" s="41"/>
      <c r="D164" s="216"/>
      <c r="F164" s="788"/>
      <c r="G164" s="789"/>
      <c r="H164" s="789"/>
      <c r="I164" s="789"/>
      <c r="J164" s="789"/>
      <c r="K164" s="789"/>
      <c r="L164" s="789"/>
      <c r="M164" s="789"/>
      <c r="N164" s="790"/>
      <c r="O164" s="212"/>
      <c r="T164" s="101" t="b">
        <f t="shared" si="8"/>
        <v>0</v>
      </c>
    </row>
    <row r="165" spans="1:20" x14ac:dyDescent="0.2">
      <c r="A165" s="68"/>
      <c r="B165" s="213"/>
      <c r="C165" s="41"/>
      <c r="D165" s="216"/>
      <c r="F165" s="788"/>
      <c r="G165" s="789"/>
      <c r="H165" s="789"/>
      <c r="I165" s="789"/>
      <c r="J165" s="789"/>
      <c r="K165" s="789"/>
      <c r="L165" s="789"/>
      <c r="M165" s="789"/>
      <c r="N165" s="790"/>
      <c r="O165" s="212"/>
      <c r="T165" s="101" t="b">
        <f t="shared" si="8"/>
        <v>0</v>
      </c>
    </row>
    <row r="166" spans="1:20" x14ac:dyDescent="0.2">
      <c r="A166" s="68"/>
      <c r="B166" s="213"/>
      <c r="C166" s="41"/>
      <c r="D166" s="216"/>
      <c r="F166" s="788"/>
      <c r="G166" s="789"/>
      <c r="H166" s="789"/>
      <c r="I166" s="789"/>
      <c r="J166" s="789"/>
      <c r="K166" s="789"/>
      <c r="L166" s="789"/>
      <c r="M166" s="789"/>
      <c r="N166" s="790"/>
      <c r="O166" s="212"/>
      <c r="T166" s="101" t="b">
        <f t="shared" si="8"/>
        <v>0</v>
      </c>
    </row>
    <row r="167" spans="1:20" x14ac:dyDescent="0.2">
      <c r="A167" s="68"/>
      <c r="B167" s="213"/>
      <c r="C167" s="41"/>
      <c r="D167" s="216"/>
      <c r="F167" s="788"/>
      <c r="G167" s="789"/>
      <c r="H167" s="789"/>
      <c r="I167" s="789"/>
      <c r="J167" s="789"/>
      <c r="K167" s="789"/>
      <c r="L167" s="789"/>
      <c r="M167" s="789"/>
      <c r="N167" s="790"/>
      <c r="O167" s="212"/>
      <c r="T167" s="101" t="b">
        <f t="shared" si="8"/>
        <v>0</v>
      </c>
    </row>
    <row r="168" spans="1:20" x14ac:dyDescent="0.2">
      <c r="A168" s="68"/>
      <c r="B168" s="213"/>
      <c r="C168" s="41"/>
      <c r="D168" s="216"/>
      <c r="F168" s="788"/>
      <c r="G168" s="789"/>
      <c r="H168" s="789"/>
      <c r="I168" s="789"/>
      <c r="J168" s="789"/>
      <c r="K168" s="789"/>
      <c r="L168" s="789"/>
      <c r="M168" s="789"/>
      <c r="N168" s="790"/>
      <c r="O168" s="212"/>
      <c r="T168" s="101" t="b">
        <f t="shared" si="8"/>
        <v>0</v>
      </c>
    </row>
    <row r="169" spans="1:20" x14ac:dyDescent="0.2">
      <c r="A169" s="68"/>
      <c r="B169" s="213"/>
      <c r="C169" s="41"/>
      <c r="D169" s="216"/>
      <c r="F169" s="791"/>
      <c r="G169" s="792"/>
      <c r="H169" s="792"/>
      <c r="I169" s="792"/>
      <c r="J169" s="792"/>
      <c r="K169" s="792"/>
      <c r="L169" s="792"/>
      <c r="M169" s="792"/>
      <c r="N169" s="793"/>
      <c r="O169" s="212"/>
      <c r="T169" s="101" t="b">
        <f t="shared" si="8"/>
        <v>0</v>
      </c>
    </row>
    <row r="170" spans="1:20" ht="13.5" customHeight="1" thickBot="1" x14ac:dyDescent="0.25">
      <c r="A170" s="68"/>
      <c r="B170" s="213"/>
      <c r="C170" s="129"/>
      <c r="D170" s="130"/>
      <c r="E170" s="131"/>
      <c r="F170" s="132"/>
      <c r="G170" s="133"/>
      <c r="H170" s="133"/>
      <c r="I170" s="133"/>
      <c r="J170" s="133"/>
      <c r="K170" s="133"/>
      <c r="L170" s="133"/>
      <c r="M170" s="133"/>
      <c r="N170" s="133"/>
      <c r="O170" s="212"/>
    </row>
    <row r="171" spans="1:20" ht="12.75" customHeight="1" thickBot="1" x14ac:dyDescent="0.25">
      <c r="A171" s="68"/>
      <c r="B171" s="213"/>
      <c r="C171" s="41"/>
      <c r="D171" s="216"/>
      <c r="E171" s="217"/>
      <c r="F171" s="217"/>
      <c r="G171" s="217"/>
      <c r="H171" s="217"/>
      <c r="I171" s="217"/>
      <c r="J171" s="217"/>
      <c r="K171" s="217"/>
      <c r="L171" s="217"/>
      <c r="M171" s="217"/>
      <c r="N171" s="217"/>
      <c r="O171" s="212"/>
    </row>
    <row r="172" spans="1:20" ht="15.75" customHeight="1" thickBot="1" x14ac:dyDescent="0.25">
      <c r="A172" s="159" t="str">
        <f>IF(COUNTA(J172,L172,K174,F177:N185)=0,"","PRINT")</f>
        <v/>
      </c>
      <c r="B172" s="83"/>
      <c r="C172" s="218">
        <f>C156+1</f>
        <v>10</v>
      </c>
      <c r="D172" s="91" t="s">
        <v>6</v>
      </c>
      <c r="E172" s="774" t="str">
        <f>Translations!$B$584</f>
        <v>Åtgärder kommer att vidtas/har vidtagits:</v>
      </c>
      <c r="F172" s="774"/>
      <c r="G172" s="774"/>
      <c r="H172" s="774"/>
      <c r="I172" s="800"/>
      <c r="J172" s="219"/>
      <c r="K172" s="220" t="str">
        <f>Translations!$B$585</f>
        <v>När?</v>
      </c>
      <c r="L172" s="221"/>
      <c r="M172" s="222"/>
      <c r="N172" s="222"/>
      <c r="O172" s="212"/>
      <c r="P172" s="223" t="str">
        <f>IF(AND(COUNTA(J172,L172,K174,F177:N185)&gt;0,COUNTIF(P173:$P$320,"PRINT")=0),"PRINT","")</f>
        <v/>
      </c>
      <c r="S172" s="159" t="b">
        <f>CNTR_GenImpRelevant=EUconst_NotRelevant</f>
        <v>0</v>
      </c>
      <c r="T172" s="159" t="b">
        <f>OR(S172=TRUE,AND(J172&lt;&gt;"",J172=FALSE))</f>
        <v>0</v>
      </c>
    </row>
    <row r="173" spans="1:20" ht="5.0999999999999996" customHeight="1" x14ac:dyDescent="0.2">
      <c r="A173" s="68"/>
      <c r="B173" s="213"/>
      <c r="C173" s="215"/>
      <c r="D173" s="216"/>
      <c r="E173" s="222"/>
      <c r="F173" s="222"/>
      <c r="G173" s="222"/>
      <c r="H173" s="222"/>
      <c r="I173" s="222"/>
      <c r="J173" s="222"/>
      <c r="K173" s="222"/>
      <c r="L173" s="222"/>
      <c r="M173" s="222"/>
      <c r="N173" s="222"/>
      <c r="O173" s="212"/>
    </row>
    <row r="174" spans="1:20" ht="15.75" customHeight="1" x14ac:dyDescent="0.2">
      <c r="A174" s="68"/>
      <c r="B174" s="213"/>
      <c r="C174" s="215"/>
      <c r="D174" s="216"/>
      <c r="E174" s="222"/>
      <c r="F174" s="222"/>
      <c r="G174" s="222"/>
      <c r="H174" s="222"/>
      <c r="I174" s="222"/>
      <c r="J174" s="230" t="str">
        <f>Translations!$B$586</f>
        <v>Om inga åtgärder kommer att vidtas - varför inte?</v>
      </c>
      <c r="K174" s="826"/>
      <c r="L174" s="827"/>
      <c r="M174" s="222"/>
      <c r="N174" s="222"/>
      <c r="O174" s="212"/>
      <c r="T174" s="101" t="b">
        <f>OR(S172,J172=TRUE)</f>
        <v>0</v>
      </c>
    </row>
    <row r="175" spans="1:20" ht="15.75" customHeight="1" x14ac:dyDescent="0.2">
      <c r="A175" s="68"/>
      <c r="B175" s="213"/>
      <c r="C175" s="215"/>
      <c r="D175" s="91" t="s">
        <v>8</v>
      </c>
      <c r="E175" s="801" t="str">
        <f>Translations!$B$587</f>
        <v>Beskrivning</v>
      </c>
      <c r="F175" s="801"/>
      <c r="G175" s="801"/>
      <c r="H175" s="801"/>
      <c r="I175" s="801"/>
      <c r="J175" s="801"/>
      <c r="K175" s="801"/>
      <c r="L175" s="801"/>
      <c r="M175" s="801"/>
      <c r="N175" s="801"/>
      <c r="O175" s="212"/>
    </row>
    <row r="176" spans="1:20" s="28" customFormat="1" ht="12.75" customHeight="1" x14ac:dyDescent="0.2">
      <c r="A176" s="70"/>
      <c r="B176" s="213"/>
      <c r="C176" s="15"/>
      <c r="D176" s="121"/>
      <c r="E176" s="757" t="str">
        <f>Translations!$B$588</f>
        <v>Om du behöver mer utrymme för beskrivningen kan du också använda externa filer och hänvisa till dem här.</v>
      </c>
      <c r="F176" s="757"/>
      <c r="G176" s="757"/>
      <c r="H176" s="757"/>
      <c r="I176" s="757"/>
      <c r="J176" s="757"/>
      <c r="K176" s="757"/>
      <c r="L176" s="757"/>
      <c r="M176" s="757"/>
      <c r="N176" s="90"/>
      <c r="O176" s="84"/>
      <c r="P176" s="8"/>
      <c r="Q176" s="214"/>
      <c r="R176" s="214"/>
      <c r="S176" s="214"/>
      <c r="T176" s="82"/>
    </row>
    <row r="177" spans="1:35" x14ac:dyDescent="0.2">
      <c r="A177" s="68"/>
      <c r="B177" s="213"/>
      <c r="C177" s="41"/>
      <c r="D177" s="216"/>
      <c r="E177" s="224" t="str">
        <f>Translations!$B$85</f>
        <v>Titel:</v>
      </c>
      <c r="F177" s="794"/>
      <c r="G177" s="795"/>
      <c r="H177" s="795"/>
      <c r="I177" s="795"/>
      <c r="J177" s="795"/>
      <c r="K177" s="795"/>
      <c r="L177" s="795"/>
      <c r="M177" s="795"/>
      <c r="N177" s="796"/>
      <c r="O177" s="212"/>
      <c r="T177" s="101" t="b">
        <f>S172</f>
        <v>0</v>
      </c>
    </row>
    <row r="178" spans="1:35" x14ac:dyDescent="0.2">
      <c r="A178" s="68"/>
      <c r="B178" s="213"/>
      <c r="C178" s="41"/>
      <c r="D178" s="216"/>
      <c r="E178" s="224" t="str">
        <f>Translations!$B$587</f>
        <v>Beskrivning</v>
      </c>
      <c r="F178" s="820"/>
      <c r="G178" s="821"/>
      <c r="H178" s="821"/>
      <c r="I178" s="821"/>
      <c r="J178" s="821"/>
      <c r="K178" s="821"/>
      <c r="L178" s="821"/>
      <c r="M178" s="821"/>
      <c r="N178" s="822"/>
      <c r="O178" s="212"/>
      <c r="Q178" s="225"/>
      <c r="T178" s="101" t="b">
        <f t="shared" ref="T178:T185" si="9">T177</f>
        <v>0</v>
      </c>
    </row>
    <row r="179" spans="1:35" x14ac:dyDescent="0.2">
      <c r="A179" s="68"/>
      <c r="B179" s="213"/>
      <c r="C179" s="41"/>
      <c r="D179" s="216"/>
      <c r="F179" s="788"/>
      <c r="G179" s="789"/>
      <c r="H179" s="789"/>
      <c r="I179" s="789"/>
      <c r="J179" s="789"/>
      <c r="K179" s="789"/>
      <c r="L179" s="789"/>
      <c r="M179" s="789"/>
      <c r="N179" s="790"/>
      <c r="O179" s="212"/>
      <c r="T179" s="101" t="b">
        <f t="shared" si="9"/>
        <v>0</v>
      </c>
    </row>
    <row r="180" spans="1:35" x14ac:dyDescent="0.2">
      <c r="A180" s="68"/>
      <c r="B180" s="213"/>
      <c r="C180" s="41"/>
      <c r="D180" s="216"/>
      <c r="F180" s="788"/>
      <c r="G180" s="789"/>
      <c r="H180" s="789"/>
      <c r="I180" s="789"/>
      <c r="J180" s="789"/>
      <c r="K180" s="789"/>
      <c r="L180" s="789"/>
      <c r="M180" s="789"/>
      <c r="N180" s="790"/>
      <c r="O180" s="212"/>
      <c r="T180" s="101" t="b">
        <f t="shared" si="9"/>
        <v>0</v>
      </c>
    </row>
    <row r="181" spans="1:35" x14ac:dyDescent="0.2">
      <c r="A181" s="68"/>
      <c r="B181" s="213"/>
      <c r="C181" s="41"/>
      <c r="D181" s="216"/>
      <c r="F181" s="823"/>
      <c r="G181" s="824"/>
      <c r="H181" s="824"/>
      <c r="I181" s="824"/>
      <c r="J181" s="824"/>
      <c r="K181" s="824"/>
      <c r="L181" s="824"/>
      <c r="M181" s="824"/>
      <c r="N181" s="825"/>
      <c r="O181" s="212"/>
      <c r="T181" s="101" t="b">
        <f t="shared" si="9"/>
        <v>0</v>
      </c>
    </row>
    <row r="182" spans="1:35" x14ac:dyDescent="0.2">
      <c r="A182" s="68"/>
      <c r="B182" s="213"/>
      <c r="C182" s="41"/>
      <c r="D182" s="216"/>
      <c r="F182" s="788"/>
      <c r="G182" s="789"/>
      <c r="H182" s="789"/>
      <c r="I182" s="789"/>
      <c r="J182" s="789"/>
      <c r="K182" s="789"/>
      <c r="L182" s="789"/>
      <c r="M182" s="789"/>
      <c r="N182" s="790"/>
      <c r="O182" s="212"/>
      <c r="T182" s="101" t="b">
        <f t="shared" si="9"/>
        <v>0</v>
      </c>
    </row>
    <row r="183" spans="1:35" x14ac:dyDescent="0.2">
      <c r="A183" s="68"/>
      <c r="B183" s="213"/>
      <c r="C183" s="41"/>
      <c r="D183" s="216"/>
      <c r="F183" s="788"/>
      <c r="G183" s="789"/>
      <c r="H183" s="789"/>
      <c r="I183" s="789"/>
      <c r="J183" s="789"/>
      <c r="K183" s="789"/>
      <c r="L183" s="789"/>
      <c r="M183" s="789"/>
      <c r="N183" s="790"/>
      <c r="O183" s="212"/>
      <c r="T183" s="101" t="b">
        <f t="shared" si="9"/>
        <v>0</v>
      </c>
    </row>
    <row r="184" spans="1:35" x14ac:dyDescent="0.2">
      <c r="A184" s="68"/>
      <c r="B184" s="213"/>
      <c r="C184" s="41"/>
      <c r="D184" s="216"/>
      <c r="F184" s="788"/>
      <c r="G184" s="789"/>
      <c r="H184" s="789"/>
      <c r="I184" s="789"/>
      <c r="J184" s="789"/>
      <c r="K184" s="789"/>
      <c r="L184" s="789"/>
      <c r="M184" s="789"/>
      <c r="N184" s="790"/>
      <c r="O184" s="212"/>
      <c r="T184" s="101" t="b">
        <f t="shared" si="9"/>
        <v>0</v>
      </c>
    </row>
    <row r="185" spans="1:35" x14ac:dyDescent="0.2">
      <c r="A185" s="68"/>
      <c r="B185" s="213"/>
      <c r="C185" s="41"/>
      <c r="D185" s="216"/>
      <c r="F185" s="791"/>
      <c r="G185" s="792"/>
      <c r="H185" s="792"/>
      <c r="I185" s="792"/>
      <c r="J185" s="792"/>
      <c r="K185" s="792"/>
      <c r="L185" s="792"/>
      <c r="M185" s="792"/>
      <c r="N185" s="793"/>
      <c r="O185" s="212"/>
      <c r="T185" s="101" t="b">
        <f t="shared" si="9"/>
        <v>0</v>
      </c>
    </row>
    <row r="186" spans="1:35" ht="13.5" customHeight="1" thickBot="1" x14ac:dyDescent="0.25">
      <c r="A186" s="68"/>
      <c r="B186" s="213"/>
      <c r="C186" s="129"/>
      <c r="D186" s="130"/>
      <c r="E186" s="131"/>
      <c r="F186" s="132"/>
      <c r="G186" s="133"/>
      <c r="H186" s="133"/>
      <c r="I186" s="133"/>
      <c r="J186" s="133"/>
      <c r="K186" s="133"/>
      <c r="L186" s="133"/>
      <c r="M186" s="133"/>
      <c r="N186" s="133"/>
      <c r="O186" s="212"/>
    </row>
    <row r="187" spans="1:35" x14ac:dyDescent="0.2">
      <c r="A187" s="68"/>
      <c r="B187" s="213"/>
      <c r="C187" s="124"/>
      <c r="D187" s="124"/>
      <c r="E187" s="124"/>
      <c r="F187" s="124"/>
      <c r="G187" s="124"/>
      <c r="H187" s="124"/>
      <c r="I187" s="124"/>
      <c r="J187" s="124"/>
      <c r="K187" s="124"/>
      <c r="L187" s="124"/>
      <c r="M187" s="124"/>
      <c r="N187" s="124"/>
      <c r="O187" s="212"/>
    </row>
    <row r="188" spans="1:35" x14ac:dyDescent="0.2">
      <c r="A188" s="65"/>
      <c r="B188" s="69"/>
      <c r="C188" s="28"/>
      <c r="D188" s="209"/>
      <c r="E188" s="226" t="str">
        <f>Translations!$B$645</f>
        <v>Fler block kan läggas till genom att vid behov kopiera och klistra in det senaste blocket.</v>
      </c>
      <c r="F188" s="222"/>
      <c r="G188" s="190"/>
      <c r="H188" s="190"/>
      <c r="I188" s="190"/>
      <c r="J188" s="190"/>
      <c r="K188" s="190"/>
      <c r="L188" s="190"/>
      <c r="M188" s="190"/>
      <c r="N188" s="190"/>
      <c r="O188" s="67"/>
      <c r="V188" s="28"/>
      <c r="W188" s="28"/>
      <c r="X188" s="28"/>
      <c r="Y188" s="28"/>
      <c r="Z188" s="28"/>
      <c r="AA188" s="28"/>
      <c r="AB188" s="28"/>
      <c r="AC188" s="28"/>
      <c r="AD188" s="28"/>
      <c r="AE188" s="28"/>
      <c r="AF188" s="28"/>
      <c r="AG188" s="28"/>
      <c r="AH188" s="28"/>
      <c r="AI188" s="28"/>
    </row>
    <row r="189" spans="1:35" x14ac:dyDescent="0.2">
      <c r="A189" s="65"/>
      <c r="B189" s="69"/>
      <c r="C189" s="28"/>
      <c r="D189" s="209"/>
      <c r="E189" s="226"/>
      <c r="F189" s="222"/>
      <c r="G189" s="190"/>
      <c r="H189" s="190"/>
      <c r="I189" s="190"/>
      <c r="J189" s="190"/>
      <c r="K189" s="190"/>
      <c r="L189" s="190"/>
      <c r="M189" s="190"/>
      <c r="N189" s="190"/>
      <c r="O189" s="67"/>
      <c r="V189" s="28"/>
      <c r="W189" s="28"/>
      <c r="X189" s="28"/>
      <c r="Y189" s="28"/>
      <c r="Z189" s="28"/>
      <c r="AA189" s="28"/>
      <c r="AB189" s="28"/>
      <c r="AC189" s="28"/>
      <c r="AD189" s="28"/>
      <c r="AE189" s="28"/>
      <c r="AF189" s="28"/>
      <c r="AG189" s="28"/>
      <c r="AH189" s="28"/>
      <c r="AI189" s="28"/>
    </row>
    <row r="190" spans="1:35" ht="15" customHeight="1" x14ac:dyDescent="0.2">
      <c r="A190" s="68"/>
      <c r="B190" s="227"/>
      <c r="C190" s="52"/>
      <c r="D190" s="228"/>
      <c r="E190" s="52"/>
      <c r="F190" s="692" t="s">
        <v>941</v>
      </c>
      <c r="G190" s="693"/>
      <c r="H190" s="693"/>
      <c r="I190" s="693"/>
      <c r="J190" s="693"/>
      <c r="K190" s="693"/>
      <c r="L190" s="694"/>
      <c r="M190" s="76"/>
      <c r="N190" s="76"/>
      <c r="O190" s="67"/>
      <c r="Q190" s="57" t="s">
        <v>15</v>
      </c>
      <c r="R190" s="134" t="str">
        <f>"#JUMP_E_Top"</f>
        <v>#JUMP_E_Top</v>
      </c>
    </row>
    <row r="191" spans="1:35" ht="13.5" customHeight="1" thickBot="1" x14ac:dyDescent="0.25">
      <c r="A191" s="68"/>
      <c r="B191" s="191"/>
      <c r="C191" s="195"/>
      <c r="D191" s="195"/>
      <c r="E191" s="195"/>
      <c r="F191" s="195"/>
      <c r="G191" s="195"/>
      <c r="H191" s="195"/>
      <c r="I191" s="195"/>
      <c r="J191" s="195"/>
      <c r="K191" s="195"/>
      <c r="L191" s="195"/>
      <c r="M191" s="195"/>
      <c r="N191" s="195"/>
      <c r="O191" s="229"/>
    </row>
    <row r="192" spans="1:35" hidden="1" x14ac:dyDescent="0.2">
      <c r="A192" s="65" t="s">
        <v>5</v>
      </c>
    </row>
    <row r="193" spans="1:16" hidden="1" x14ac:dyDescent="0.2">
      <c r="A193" s="65" t="s">
        <v>5</v>
      </c>
      <c r="P193" s="51" t="s">
        <v>18</v>
      </c>
    </row>
  </sheetData>
  <sheetProtection sheet="1" objects="1" scenarios="1" formatCells="0" formatColumns="0" formatRows="0"/>
  <mergeCells count="163">
    <mergeCell ref="C6:K6"/>
    <mergeCell ref="L6:N6"/>
    <mergeCell ref="K8:N8"/>
    <mergeCell ref="D10:N10"/>
    <mergeCell ref="E12:N12"/>
    <mergeCell ref="E13:N13"/>
    <mergeCell ref="M3:N3"/>
    <mergeCell ref="E4:F4"/>
    <mergeCell ref="G4:H4"/>
    <mergeCell ref="I4:J4"/>
    <mergeCell ref="K4:L4"/>
    <mergeCell ref="M4:N4"/>
    <mergeCell ref="B2:D4"/>
    <mergeCell ref="E2:F2"/>
    <mergeCell ref="G2:H2"/>
    <mergeCell ref="I2:J2"/>
    <mergeCell ref="K2:L2"/>
    <mergeCell ref="M2:N2"/>
    <mergeCell ref="E3:F3"/>
    <mergeCell ref="G3:H3"/>
    <mergeCell ref="I3:J3"/>
    <mergeCell ref="K3:L3"/>
    <mergeCell ref="E21:N21"/>
    <mergeCell ref="E22:N22"/>
    <mergeCell ref="E24:N24"/>
    <mergeCell ref="E25:N25"/>
    <mergeCell ref="E28:I28"/>
    <mergeCell ref="K30:L30"/>
    <mergeCell ref="E14:N14"/>
    <mergeCell ref="F15:N15"/>
    <mergeCell ref="F16:N16"/>
    <mergeCell ref="F17:N17"/>
    <mergeCell ref="F18:N18"/>
    <mergeCell ref="E19:N19"/>
    <mergeCell ref="F37:N37"/>
    <mergeCell ref="F38:N38"/>
    <mergeCell ref="F39:N39"/>
    <mergeCell ref="F40:N40"/>
    <mergeCell ref="F41:N41"/>
    <mergeCell ref="E44:I44"/>
    <mergeCell ref="E31:N31"/>
    <mergeCell ref="E32:M32"/>
    <mergeCell ref="F33:N33"/>
    <mergeCell ref="F34:N34"/>
    <mergeCell ref="F35:N35"/>
    <mergeCell ref="F36:N36"/>
    <mergeCell ref="F52:N52"/>
    <mergeCell ref="F53:N53"/>
    <mergeCell ref="F54:N54"/>
    <mergeCell ref="F55:N55"/>
    <mergeCell ref="F56:N56"/>
    <mergeCell ref="F57:N57"/>
    <mergeCell ref="K46:L46"/>
    <mergeCell ref="E47:N47"/>
    <mergeCell ref="E48:M48"/>
    <mergeCell ref="F49:N49"/>
    <mergeCell ref="F50:N50"/>
    <mergeCell ref="F51:N51"/>
    <mergeCell ref="F67:N67"/>
    <mergeCell ref="F68:N68"/>
    <mergeCell ref="F69:N69"/>
    <mergeCell ref="F70:N70"/>
    <mergeCell ref="F71:N71"/>
    <mergeCell ref="F72:N72"/>
    <mergeCell ref="E60:I60"/>
    <mergeCell ref="K62:L62"/>
    <mergeCell ref="E63:N63"/>
    <mergeCell ref="E64:M64"/>
    <mergeCell ref="F65:N65"/>
    <mergeCell ref="F66:N66"/>
    <mergeCell ref="F82:N82"/>
    <mergeCell ref="F83:N83"/>
    <mergeCell ref="F84:N84"/>
    <mergeCell ref="F85:N85"/>
    <mergeCell ref="F86:N86"/>
    <mergeCell ref="F87:N87"/>
    <mergeCell ref="F73:N73"/>
    <mergeCell ref="E76:I76"/>
    <mergeCell ref="K78:L78"/>
    <mergeCell ref="E79:N79"/>
    <mergeCell ref="E80:M80"/>
    <mergeCell ref="F81:N81"/>
    <mergeCell ref="F97:N97"/>
    <mergeCell ref="F98:N98"/>
    <mergeCell ref="F99:N99"/>
    <mergeCell ref="F100:N100"/>
    <mergeCell ref="F101:N101"/>
    <mergeCell ref="F102:N102"/>
    <mergeCell ref="F88:N88"/>
    <mergeCell ref="F89:N89"/>
    <mergeCell ref="E92:I92"/>
    <mergeCell ref="K94:L94"/>
    <mergeCell ref="E95:N95"/>
    <mergeCell ref="E96:M96"/>
    <mergeCell ref="E112:M112"/>
    <mergeCell ref="F113:N113"/>
    <mergeCell ref="F114:N114"/>
    <mergeCell ref="F115:N115"/>
    <mergeCell ref="F116:N116"/>
    <mergeCell ref="F117:N117"/>
    <mergeCell ref="F103:N103"/>
    <mergeCell ref="F104:N104"/>
    <mergeCell ref="F105:N105"/>
    <mergeCell ref="E108:I108"/>
    <mergeCell ref="K110:L110"/>
    <mergeCell ref="E111:N111"/>
    <mergeCell ref="E127:N127"/>
    <mergeCell ref="E128:M128"/>
    <mergeCell ref="F129:N129"/>
    <mergeCell ref="F130:N130"/>
    <mergeCell ref="F131:N131"/>
    <mergeCell ref="F132:N132"/>
    <mergeCell ref="F118:N118"/>
    <mergeCell ref="F119:N119"/>
    <mergeCell ref="F120:N120"/>
    <mergeCell ref="F121:N121"/>
    <mergeCell ref="E124:I124"/>
    <mergeCell ref="K126:L126"/>
    <mergeCell ref="K142:L142"/>
    <mergeCell ref="E143:N143"/>
    <mergeCell ref="E144:M144"/>
    <mergeCell ref="F145:N145"/>
    <mergeCell ref="F146:N146"/>
    <mergeCell ref="F147:N147"/>
    <mergeCell ref="F133:N133"/>
    <mergeCell ref="F134:N134"/>
    <mergeCell ref="F135:N135"/>
    <mergeCell ref="F136:N136"/>
    <mergeCell ref="F137:N137"/>
    <mergeCell ref="E140:I140"/>
    <mergeCell ref="E156:I156"/>
    <mergeCell ref="K158:L158"/>
    <mergeCell ref="E159:N159"/>
    <mergeCell ref="E160:M160"/>
    <mergeCell ref="F161:N161"/>
    <mergeCell ref="F162:N162"/>
    <mergeCell ref="F148:N148"/>
    <mergeCell ref="F149:N149"/>
    <mergeCell ref="F150:N150"/>
    <mergeCell ref="F151:N151"/>
    <mergeCell ref="F152:N152"/>
    <mergeCell ref="F153:N153"/>
    <mergeCell ref="F169:N169"/>
    <mergeCell ref="E172:I172"/>
    <mergeCell ref="K174:L174"/>
    <mergeCell ref="E175:N175"/>
    <mergeCell ref="E176:M176"/>
    <mergeCell ref="F177:N177"/>
    <mergeCell ref="F163:N163"/>
    <mergeCell ref="F164:N164"/>
    <mergeCell ref="F165:N165"/>
    <mergeCell ref="F166:N166"/>
    <mergeCell ref="F167:N167"/>
    <mergeCell ref="F168:N168"/>
    <mergeCell ref="F184:N184"/>
    <mergeCell ref="F185:N185"/>
    <mergeCell ref="F190:L190"/>
    <mergeCell ref="F178:N178"/>
    <mergeCell ref="F179:N179"/>
    <mergeCell ref="F180:N180"/>
    <mergeCell ref="F181:N181"/>
    <mergeCell ref="F182:N182"/>
    <mergeCell ref="F183:N183"/>
  </mergeCells>
  <conditionalFormatting sqref="J28 J44 J60 J76 J92 J108 J124 J140 J156 J172">
    <cfRule type="expression" dxfId="14" priority="1">
      <formula>$S28=TRUE</formula>
    </cfRule>
  </conditionalFormatting>
  <conditionalFormatting sqref="L28 K30:L30 F33:N34 F35:F41 L44 F49:N50 F51:F57 L60 F65:N66 F67:F73 L76 F81:N82 F83:F89 L92 F97:N98 F99:F105 L108 F113:N114 F115:F121 L124 F129:N130 F131:F137 L140 F145:N146 F147:F153 L156 F161:N162 F163:F169 L172 F177:N178 F179:F185 K46:L46 K62:L62 K78:L78 K94:L94 K110:L110 K126:L126 K142:L142 K158:L158 K174:L174">
    <cfRule type="expression" dxfId="13" priority="2">
      <formula>$T28=TRUE</formula>
    </cfRule>
  </conditionalFormatting>
  <dataValidations count="2">
    <dataValidation type="list" allowBlank="1" showInputMessage="1" showErrorMessage="1" sqref="K30:L30 K158:L158 K46:L46 K62:L62 K78:L78 K94:L94 K110:L110 K126:L126 K142:L142 K174:L174">
      <formula1>EUconst_DeviationsReasonsVer</formula1>
    </dataValidation>
    <dataValidation type="list" allowBlank="1" showInputMessage="1" showErrorMessage="1" sqref="J28 J44 J60 J76 J92 J108 J124 J140 J156 J172">
      <formula1>EUconst_TrueFalse</formula1>
    </dataValidation>
  </dataValidations>
  <hyperlinks>
    <hyperlink ref="G2" location="JUMP_a_Content" display="JUMP_a_Content"/>
    <hyperlink ref="I2" location="JUMP_C_Top1" display="JUMP_C_Top1"/>
    <hyperlink ref="K2" location="JUMP_E_Top" display="JUMP_E_Top"/>
    <hyperlink ref="E3" location="JUMP_D_Top" display="JUMP_D_Top"/>
    <hyperlink ref="E4" location="JUMP_D_Bottom" display="JUMP_D_Bottom"/>
    <hyperlink ref="F190" location="JUMP_E_Top" display="JUMP_E_Top"/>
  </hyperlinks>
  <pageMargins left="0.78740157480314965" right="0.78740157480314965" top="0.78740157480314965" bottom="0.78740157480314965" header="0.39370078740157483" footer="0.39370078740157483"/>
  <pageSetup paperSize="9" scale="59" fitToHeight="9" orientation="portrait"/>
  <headerFooter>
    <oddHeader>&amp;L&amp;F, &amp;A&amp;R&amp;D, &amp;T</oddHeader>
    <oddFooter>&amp;C&amp;P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indexed="11"/>
  </sheetPr>
  <dimension ref="A1:CF703"/>
  <sheetViews>
    <sheetView topLeftCell="B1" workbookViewId="0">
      <pane ySplit="4" topLeftCell="A29" activePane="bottomLeft" state="frozen"/>
      <selection pane="bottomLeft" activeCell="F22" sqref="F22:N22"/>
    </sheetView>
  </sheetViews>
  <sheetFormatPr defaultColWidth="11.42578125" defaultRowHeight="12.75" x14ac:dyDescent="0.2"/>
  <cols>
    <col min="1" max="1" width="2.7109375" style="8" hidden="1" customWidth="1"/>
    <col min="2" max="2" width="2.7109375" style="26" customWidth="1"/>
    <col min="3" max="3" width="4.7109375" style="28" customWidth="1"/>
    <col min="4" max="4" width="4.7109375" style="231" customWidth="1"/>
    <col min="5" max="5" width="19" style="28" customWidth="1"/>
    <col min="6" max="10" width="12.7109375" style="26" customWidth="1"/>
    <col min="11" max="11" width="12.42578125" style="26" customWidth="1"/>
    <col min="12" max="12" width="14.5703125" style="26" customWidth="1"/>
    <col min="13" max="14" width="12.7109375" style="26" customWidth="1"/>
    <col min="15" max="15" width="7.7109375" style="26" customWidth="1"/>
    <col min="16" max="16" width="22.85546875" style="57" hidden="1" customWidth="1"/>
    <col min="17" max="17" width="12.7109375" style="57" hidden="1" customWidth="1"/>
    <col min="18" max="18" width="17.5703125" style="57" hidden="1" customWidth="1"/>
    <col min="19" max="19" width="11.42578125" style="77" hidden="1" customWidth="1"/>
    <col min="20" max="20" width="12.7109375" style="77" hidden="1" customWidth="1"/>
    <col min="21" max="35" width="11.42578125" style="77" hidden="1" customWidth="1"/>
    <col min="36" max="84" width="11.42578125" style="8"/>
    <col min="85" max="85" width="4.7109375" style="8" customWidth="1"/>
    <col min="86" max="16384" width="11.42578125" style="8"/>
  </cols>
  <sheetData>
    <row r="1" spans="1:84" ht="13.5" hidden="1" customHeight="1" x14ac:dyDescent="0.2">
      <c r="A1" s="59" t="s">
        <v>5</v>
      </c>
      <c r="B1" s="232"/>
      <c r="C1" s="233"/>
      <c r="D1" s="234"/>
      <c r="E1" s="233"/>
      <c r="F1" s="232"/>
      <c r="G1" s="232"/>
      <c r="H1" s="232"/>
      <c r="I1" s="232"/>
      <c r="J1" s="232"/>
      <c r="K1" s="232"/>
      <c r="L1" s="232"/>
      <c r="M1" s="232"/>
      <c r="N1" s="232"/>
      <c r="O1" s="235"/>
      <c r="P1" s="96" t="s">
        <v>5</v>
      </c>
      <c r="Q1" s="96" t="s">
        <v>5</v>
      </c>
      <c r="R1" s="96" t="s">
        <v>5</v>
      </c>
      <c r="S1" s="96" t="s">
        <v>5</v>
      </c>
      <c r="T1" s="96" t="s">
        <v>5</v>
      </c>
      <c r="U1" s="96" t="s">
        <v>5</v>
      </c>
      <c r="V1" s="96" t="s">
        <v>5</v>
      </c>
      <c r="W1" s="96" t="s">
        <v>5</v>
      </c>
      <c r="X1" s="96" t="s">
        <v>5</v>
      </c>
      <c r="Y1" s="96" t="s">
        <v>5</v>
      </c>
      <c r="Z1" s="96" t="s">
        <v>5</v>
      </c>
      <c r="AA1" s="96" t="s">
        <v>5</v>
      </c>
      <c r="AB1" s="96" t="s">
        <v>5</v>
      </c>
      <c r="AC1" s="96" t="s">
        <v>5</v>
      </c>
      <c r="AD1" s="96" t="s">
        <v>5</v>
      </c>
      <c r="AE1" s="96" t="s">
        <v>5</v>
      </c>
      <c r="AF1" s="96" t="s">
        <v>5</v>
      </c>
      <c r="AG1" s="96" t="s">
        <v>5</v>
      </c>
      <c r="AH1" s="96" t="s">
        <v>5</v>
      </c>
      <c r="AI1" s="96" t="s">
        <v>5</v>
      </c>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row>
    <row r="2" spans="1:84" ht="13.5" customHeight="1" thickBot="1" x14ac:dyDescent="0.25">
      <c r="A2" s="65"/>
      <c r="B2" s="809" t="str">
        <f>Translations!$B$101</f>
        <v>E. Bränsle-/materialmängder</v>
      </c>
      <c r="C2" s="810"/>
      <c r="D2" s="811"/>
      <c r="E2" s="690" t="str">
        <f>Translations!$B$23</f>
        <v>Navigationsområde:</v>
      </c>
      <c r="F2" s="691"/>
      <c r="G2" s="818" t="str">
        <f>Translations!$B$24</f>
        <v>Innehållsförteckning</v>
      </c>
      <c r="H2" s="819"/>
      <c r="I2" s="818" t="str">
        <f>Translations!$B$25</f>
        <v>Föregående blad</v>
      </c>
      <c r="J2" s="819"/>
      <c r="K2" s="818" t="str">
        <f>Translations!$B$26</f>
        <v>Nästa blad</v>
      </c>
      <c r="L2" s="819"/>
      <c r="M2" s="818"/>
      <c r="N2" s="819"/>
      <c r="O2" s="199"/>
      <c r="P2" s="236"/>
      <c r="Q2" s="236"/>
      <c r="R2" s="236"/>
    </row>
    <row r="3" spans="1:84" x14ac:dyDescent="0.2">
      <c r="A3" s="65"/>
      <c r="B3" s="812"/>
      <c r="C3" s="813"/>
      <c r="D3" s="814"/>
      <c r="E3" s="805" t="str">
        <f>Translations!$B$27</f>
        <v>Till början på sidan</v>
      </c>
      <c r="F3" s="806"/>
      <c r="G3" s="805"/>
      <c r="H3" s="806"/>
      <c r="I3" s="805"/>
      <c r="J3" s="806"/>
      <c r="K3" s="805"/>
      <c r="L3" s="806"/>
      <c r="M3" s="673"/>
      <c r="N3" s="674"/>
      <c r="O3" s="125"/>
      <c r="P3" s="236"/>
      <c r="Q3" s="236"/>
      <c r="R3" s="236"/>
      <c r="U3" s="200" t="s">
        <v>16</v>
      </c>
      <c r="V3" s="159" t="str">
        <f>ADDRESS(ROW($B$5),COLUMN($B$5)) &amp; ":" &amp; ADDRESS(MATCH("PRINT",$P:$P,0)+ROW($P$45)-ROW($P$28),COLUMN($O$5))</f>
        <v>$B$5:$O$45</v>
      </c>
    </row>
    <row r="4" spans="1:84" ht="13.5" customHeight="1" thickBot="1" x14ac:dyDescent="0.25">
      <c r="A4" s="65"/>
      <c r="B4" s="815"/>
      <c r="C4" s="816"/>
      <c r="D4" s="817"/>
      <c r="E4" s="855" t="str">
        <f>Translations!$B$28</f>
        <v>Till slutet på sidan</v>
      </c>
      <c r="F4" s="806"/>
      <c r="G4" s="805"/>
      <c r="H4" s="806"/>
      <c r="I4" s="805"/>
      <c r="J4" s="806"/>
      <c r="K4" s="805"/>
      <c r="L4" s="806"/>
      <c r="M4" s="678"/>
      <c r="N4" s="679"/>
      <c r="O4" s="125"/>
      <c r="P4" s="236"/>
      <c r="Q4" s="236"/>
      <c r="R4" s="236"/>
    </row>
    <row r="5" spans="1:84" ht="12.75" customHeight="1" thickBot="1" x14ac:dyDescent="0.25">
      <c r="A5" s="68"/>
      <c r="B5" s="143"/>
      <c r="C5" s="237"/>
      <c r="D5" s="145"/>
      <c r="E5" s="15"/>
      <c r="F5" s="145"/>
      <c r="G5" s="145"/>
      <c r="H5" s="145"/>
      <c r="I5" s="123"/>
      <c r="J5" s="123"/>
      <c r="K5" s="123"/>
      <c r="L5" s="123"/>
      <c r="M5" s="124"/>
      <c r="N5" s="124"/>
      <c r="O5" s="125"/>
      <c r="P5" s="236"/>
      <c r="Q5" s="236"/>
      <c r="R5" s="236"/>
    </row>
    <row r="6" spans="1:84" s="202" customFormat="1" ht="25.5" customHeight="1" thickBot="1" x14ac:dyDescent="0.25">
      <c r="A6" s="70"/>
      <c r="B6" s="71"/>
      <c r="C6" s="739" t="str">
        <f>Translations!$B$9</f>
        <v>E. Bränsle-/materialmängder</v>
      </c>
      <c r="D6" s="739"/>
      <c r="E6" s="739"/>
      <c r="F6" s="739"/>
      <c r="G6" s="739"/>
      <c r="H6" s="739"/>
      <c r="I6" s="739"/>
      <c r="J6" s="739"/>
      <c r="K6" s="739"/>
      <c r="L6" s="802" t="str">
        <f>IF(CNTR_InstHasImproveSourceStream=TRUE,EUconst_Relevant,IF(AI6,EUconst_NotRelevant,EUconst_Relevant))</f>
        <v>relevant</v>
      </c>
      <c r="M6" s="803"/>
      <c r="N6" s="804"/>
      <c r="O6" s="84"/>
      <c r="P6" s="236"/>
      <c r="Q6" s="236"/>
      <c r="R6" s="236"/>
      <c r="S6" s="238" t="s">
        <v>20</v>
      </c>
      <c r="T6" s="74"/>
      <c r="U6" s="74"/>
      <c r="V6" s="74"/>
      <c r="W6" s="74"/>
      <c r="X6" s="74"/>
      <c r="Y6" s="74"/>
      <c r="Z6" s="74"/>
      <c r="AA6" s="74"/>
      <c r="AB6" s="74"/>
      <c r="AC6" s="74"/>
      <c r="AD6" s="74"/>
      <c r="AE6" s="74"/>
      <c r="AF6" s="74"/>
      <c r="AG6" s="74"/>
      <c r="AH6" s="155"/>
      <c r="AI6" s="239" t="b">
        <f>COUNTA(CNTR_ListRelevantSections)&gt;0</f>
        <v>0</v>
      </c>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row>
    <row r="7" spans="1:84" ht="5.0999999999999996" customHeight="1" x14ac:dyDescent="0.2">
      <c r="A7" s="68"/>
      <c r="B7" s="143"/>
      <c r="C7" s="15"/>
      <c r="D7" s="145"/>
      <c r="E7" s="15"/>
      <c r="F7" s="123"/>
      <c r="G7" s="123"/>
      <c r="H7" s="123"/>
      <c r="I7" s="123"/>
      <c r="J7" s="123"/>
      <c r="K7" s="123"/>
      <c r="L7" s="123"/>
      <c r="M7" s="124"/>
      <c r="N7" s="124"/>
      <c r="O7" s="125"/>
      <c r="P7" s="236"/>
      <c r="Q7" s="236"/>
      <c r="R7" s="236"/>
    </row>
    <row r="8" spans="1:84" x14ac:dyDescent="0.2">
      <c r="A8" s="68"/>
      <c r="B8" s="85"/>
      <c r="C8" s="15"/>
      <c r="D8" s="76"/>
      <c r="E8" s="15"/>
      <c r="F8" s="76"/>
      <c r="G8" s="76"/>
      <c r="H8" s="76"/>
      <c r="I8" s="76"/>
      <c r="J8" s="76"/>
      <c r="K8" s="767" t="str">
        <f>IF(L6=EUconst_NotRelevant,HYPERLINK("#JUMP_F_Top",EUconst_MsgNextSheet),HYPERLINK("",EUconst_MsgEnterThisSection))</f>
        <v>Skriv in uppgifter i detta avsnitt</v>
      </c>
      <c r="L8" s="768"/>
      <c r="M8" s="768"/>
      <c r="N8" s="769"/>
      <c r="O8" s="89"/>
      <c r="P8" s="77"/>
      <c r="Q8" s="77"/>
      <c r="R8" s="77"/>
    </row>
    <row r="9" spans="1:84" ht="5.0999999999999996" customHeight="1" x14ac:dyDescent="0.2">
      <c r="A9" s="68"/>
      <c r="B9" s="143"/>
      <c r="C9" s="15"/>
      <c r="D9" s="145"/>
      <c r="E9" s="15"/>
      <c r="F9" s="123"/>
      <c r="G9" s="123"/>
      <c r="H9" s="123"/>
      <c r="I9" s="123"/>
      <c r="J9" s="123"/>
      <c r="K9" s="123"/>
      <c r="L9" s="123"/>
      <c r="M9" s="124"/>
      <c r="N9" s="124"/>
      <c r="O9" s="125"/>
      <c r="P9" s="236"/>
      <c r="Q9" s="236"/>
      <c r="R9" s="236"/>
    </row>
    <row r="10" spans="1:84" s="1" customFormat="1" ht="18.75" customHeight="1" x14ac:dyDescent="0.2">
      <c r="A10" s="70"/>
      <c r="B10" s="83"/>
      <c r="C10" s="79">
        <v>10</v>
      </c>
      <c r="D10" s="80" t="str">
        <f>Translations!$B$449</f>
        <v>Utsläpp från bränsle-/materialmängder</v>
      </c>
      <c r="E10" s="80"/>
      <c r="F10" s="80"/>
      <c r="G10" s="80"/>
      <c r="H10" s="80"/>
      <c r="I10" s="80"/>
      <c r="J10" s="80"/>
      <c r="K10" s="80"/>
      <c r="L10" s="80"/>
      <c r="M10" s="80"/>
      <c r="N10" s="80"/>
      <c r="O10" s="240"/>
      <c r="P10" s="57"/>
      <c r="Q10" s="57"/>
      <c r="R10" s="57"/>
      <c r="S10" s="77"/>
      <c r="T10" s="77"/>
      <c r="U10" s="74"/>
      <c r="V10" s="74"/>
      <c r="W10" s="74"/>
      <c r="X10" s="74"/>
      <c r="Y10" s="74"/>
      <c r="Z10" s="74"/>
      <c r="AA10" s="74"/>
      <c r="AB10" s="74"/>
      <c r="AC10" s="74"/>
      <c r="AD10" s="74"/>
      <c r="AE10" s="74"/>
      <c r="AF10" s="74"/>
      <c r="AG10" s="74"/>
      <c r="AH10" s="74"/>
      <c r="AI10" s="74"/>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row>
    <row r="11" spans="1:84" ht="12.75" customHeight="1" x14ac:dyDescent="0.2">
      <c r="A11" s="68"/>
      <c r="B11" s="69"/>
      <c r="D11" s="209"/>
      <c r="E11" s="241"/>
      <c r="G11" s="190"/>
      <c r="H11" s="190"/>
      <c r="I11" s="190"/>
      <c r="J11" s="190"/>
      <c r="L11" s="190"/>
      <c r="M11" s="190"/>
      <c r="N11" s="190"/>
      <c r="O11" s="67"/>
      <c r="U11" s="74"/>
      <c r="V11" s="74"/>
      <c r="W11" s="74"/>
      <c r="X11" s="74"/>
      <c r="Y11" s="74"/>
      <c r="Z11" s="74"/>
      <c r="AA11" s="74"/>
      <c r="AB11" s="74"/>
      <c r="AC11" s="74"/>
      <c r="AD11" s="74"/>
      <c r="AE11" s="74"/>
      <c r="AF11" s="74"/>
      <c r="AG11" s="74"/>
      <c r="AH11" s="74"/>
      <c r="AI11" s="74"/>
      <c r="AJ11" s="1"/>
      <c r="AK11" s="1"/>
      <c r="AL11" s="1"/>
      <c r="AM11" s="1"/>
      <c r="AN11" s="1"/>
    </row>
    <row r="12" spans="1:84" s="1" customFormat="1" ht="38.85" customHeight="1" x14ac:dyDescent="0.2">
      <c r="A12" s="70"/>
      <c r="B12" s="83"/>
      <c r="C12" s="41"/>
      <c r="D12" s="41"/>
      <c r="E12" s="740" t="str">
        <f>Translations!$B$520</f>
        <v xml:space="preserve">OBSERVERA! De förbättringar som rapporteras här uppdaterar inte automatiskt övervakningsplanen. Om förbättringar kräver ändring av övervakningsplanen (se artikel 15 i MRR) måste en reviderad övervakningsplan lämnas in till Naturvårdsverket. </v>
      </c>
      <c r="F12" s="740"/>
      <c r="G12" s="740"/>
      <c r="H12" s="740"/>
      <c r="I12" s="740"/>
      <c r="J12" s="740"/>
      <c r="K12" s="740"/>
      <c r="L12" s="740"/>
      <c r="M12" s="740"/>
      <c r="N12" s="740"/>
      <c r="O12" s="84"/>
      <c r="P12" s="77"/>
      <c r="Q12" s="77"/>
      <c r="R12" s="77"/>
      <c r="S12" s="77"/>
      <c r="T12" s="74"/>
      <c r="U12" s="74"/>
      <c r="V12" s="74"/>
      <c r="W12" s="74"/>
      <c r="X12" s="74"/>
      <c r="Y12" s="74"/>
      <c r="Z12" s="74"/>
      <c r="AA12" s="74"/>
      <c r="AB12" s="74"/>
      <c r="AC12" s="74"/>
      <c r="AD12" s="74"/>
      <c r="AE12" s="74"/>
      <c r="AF12" s="74"/>
      <c r="AG12" s="74"/>
      <c r="AH12" s="74"/>
      <c r="AI12" s="74"/>
    </row>
    <row r="13" spans="1:84" ht="43.5" customHeight="1" x14ac:dyDescent="0.2">
      <c r="A13" s="68"/>
      <c r="B13" s="69"/>
      <c r="D13" s="209"/>
      <c r="E13" s="854" t="str">
        <f>Translations!$B$591</f>
        <v xml:space="preserve">Observera också att du enbart måste lämna information om verksamhetsuppgifter eller beräkningsfaktorer för vilka nivåkraven eller andra krav inte har uppfyllts med anledning av att de är tekniskt omöjliga eller innebär orimliga kostnader. 
Observera också att för anläggningar med låga utsläpp enl art 47.6 i MRR ska en högre nivå användas om det går utan "ytterligare ansträngning" även om nivå 1 anges automatiskt i nedanstående fält. </v>
      </c>
      <c r="F13" s="854"/>
      <c r="G13" s="854"/>
      <c r="H13" s="854"/>
      <c r="I13" s="854"/>
      <c r="J13" s="854"/>
      <c r="K13" s="854"/>
      <c r="L13" s="854"/>
      <c r="M13" s="854"/>
      <c r="N13" s="854"/>
      <c r="O13" s="67"/>
      <c r="U13" s="74"/>
      <c r="V13" s="74"/>
      <c r="W13" s="74"/>
      <c r="X13" s="74"/>
      <c r="Y13" s="74"/>
      <c r="Z13" s="74"/>
      <c r="AA13" s="74"/>
      <c r="AB13" s="74"/>
      <c r="AC13" s="74"/>
      <c r="AD13" s="74"/>
      <c r="AE13" s="74"/>
      <c r="AF13" s="74"/>
      <c r="AG13" s="74"/>
      <c r="AH13" s="74"/>
      <c r="AI13" s="74"/>
      <c r="AJ13" s="1"/>
      <c r="AK13" s="1"/>
      <c r="AL13" s="1"/>
      <c r="AM13" s="1"/>
      <c r="AN13" s="1"/>
    </row>
    <row r="14" spans="1:84" ht="5.0999999999999996" customHeight="1" x14ac:dyDescent="0.2">
      <c r="A14" s="68"/>
      <c r="B14" s="69"/>
      <c r="D14" s="209"/>
      <c r="E14" s="241"/>
      <c r="G14" s="190"/>
      <c r="H14" s="190"/>
      <c r="I14" s="190"/>
      <c r="J14" s="190"/>
      <c r="L14" s="190"/>
      <c r="M14" s="190"/>
      <c r="N14" s="190"/>
      <c r="O14" s="67"/>
      <c r="U14" s="74"/>
      <c r="V14" s="74"/>
      <c r="W14" s="74"/>
      <c r="X14" s="74"/>
      <c r="Y14" s="74"/>
      <c r="Z14" s="74"/>
      <c r="AA14" s="74"/>
      <c r="AB14" s="74"/>
      <c r="AC14" s="74"/>
      <c r="AD14" s="74"/>
      <c r="AE14" s="74"/>
      <c r="AF14" s="74"/>
      <c r="AG14" s="74"/>
      <c r="AH14" s="74"/>
      <c r="AI14" s="74"/>
      <c r="AJ14" s="1"/>
      <c r="AK14" s="1"/>
      <c r="AL14" s="1"/>
      <c r="AM14" s="1"/>
      <c r="AN14" s="1"/>
    </row>
    <row r="15" spans="1:84" ht="31.5" customHeight="1" x14ac:dyDescent="0.2">
      <c r="A15" s="68"/>
      <c r="B15" s="85"/>
      <c r="C15" s="15"/>
      <c r="D15" s="76"/>
      <c r="E15" s="581" t="str">
        <f>Translations!$B$592</f>
        <v>Verksamhetsuppgifter eller beräkningsfaktorer:</v>
      </c>
      <c r="F15" s="782" t="str">
        <f>Translations!$B$593</f>
        <v>Välj relevanta parametrar här, dvs, välj verksamhetsuppgift eller en beräkningsfaktor.</v>
      </c>
      <c r="G15" s="782"/>
      <c r="H15" s="782"/>
      <c r="I15" s="782"/>
      <c r="J15" s="782"/>
      <c r="K15" s="782"/>
      <c r="L15" s="782"/>
      <c r="M15" s="782"/>
      <c r="N15" s="782"/>
      <c r="O15" s="151"/>
      <c r="S15" s="153"/>
    </row>
    <row r="16" spans="1:84" s="161" customFormat="1" ht="25.5" customHeight="1" x14ac:dyDescent="0.2">
      <c r="A16" s="162"/>
      <c r="B16" s="143"/>
      <c r="C16" s="15"/>
      <c r="D16" s="123"/>
      <c r="E16" s="581" t="str">
        <f>Translations!$B$594</f>
        <v>Skäl till avvikelsen:</v>
      </c>
      <c r="F16" s="782" t="str">
        <f>Translations!$B$595</f>
        <v>Orsaken till att de nivåer som krävs eller andra krav som avser verksamhetsuppgiften eller beräkningsfaktorn inte har uppfyllts tidigare, dvs. fram till föregående rapport om förbättringar eller fram till nu.</v>
      </c>
      <c r="G16" s="782"/>
      <c r="H16" s="782"/>
      <c r="I16" s="782"/>
      <c r="J16" s="782"/>
      <c r="K16" s="782"/>
      <c r="L16" s="782"/>
      <c r="M16" s="782"/>
      <c r="N16" s="782"/>
      <c r="O16" s="164"/>
      <c r="P16" s="57"/>
      <c r="Q16" s="57"/>
      <c r="R16" s="57"/>
      <c r="S16" s="166"/>
      <c r="T16" s="243"/>
      <c r="U16" s="243"/>
      <c r="V16" s="243"/>
      <c r="W16" s="243"/>
      <c r="X16" s="243"/>
      <c r="Y16" s="243"/>
      <c r="Z16" s="243"/>
      <c r="AA16" s="243"/>
      <c r="AB16" s="243"/>
      <c r="AC16" s="243"/>
      <c r="AD16" s="243"/>
      <c r="AE16" s="243"/>
      <c r="AF16" s="243"/>
      <c r="AG16" s="243"/>
      <c r="AH16" s="243"/>
      <c r="AI16" s="243"/>
    </row>
    <row r="17" spans="1:84" ht="34.5" customHeight="1" x14ac:dyDescent="0.2">
      <c r="A17" s="68"/>
      <c r="B17" s="85"/>
      <c r="C17" s="15"/>
      <c r="D17" s="76"/>
      <c r="E17" s="581" t="str">
        <f>Translations!$B$596</f>
        <v>Inverkan på nivåer:</v>
      </c>
      <c r="F17" s="782" t="str">
        <f>Translations!$B$597</f>
        <v>Genom att skriva in "SANT" här bekräftar du att avvikelserna avser tillämpning av en lägre nivå än vad som krävs. Genom att skriva in "FALSKT" här anges att underlåtenheten att uppfylla samtliga krav här inte avser särskilda nivåer, till exempel analysfrekvenser.</v>
      </c>
      <c r="G17" s="782"/>
      <c r="H17" s="782"/>
      <c r="I17" s="782"/>
      <c r="J17" s="782"/>
      <c r="K17" s="782"/>
      <c r="L17" s="782"/>
      <c r="M17" s="782"/>
      <c r="N17" s="782"/>
      <c r="O17" s="151"/>
      <c r="S17" s="153"/>
    </row>
    <row r="18" spans="1:84" ht="25.5" customHeight="1" x14ac:dyDescent="0.2">
      <c r="A18" s="68"/>
      <c r="B18" s="85"/>
      <c r="C18" s="15"/>
      <c r="D18" s="76"/>
      <c r="E18" s="582"/>
      <c r="F18" s="757" t="str">
        <f>Translations!$B$598</f>
        <v>Om högre nivåer för verksamhetsuppgifter uppnås, glöm inte att lämna en uppdaterad osäkerhetsbedömning som styrker efterlevnad av den tillämpade nivån. Den uppdaterade osäkerhetsbedömningen kan lämnas i en bilaga till den uppdaterade övervakningsplanen.</v>
      </c>
      <c r="G18" s="757"/>
      <c r="H18" s="757"/>
      <c r="I18" s="757"/>
      <c r="J18" s="757"/>
      <c r="K18" s="757"/>
      <c r="L18" s="757"/>
      <c r="M18" s="757"/>
      <c r="N18" s="757"/>
      <c r="O18" s="240"/>
      <c r="S18" s="153"/>
    </row>
    <row r="19" spans="1:84" ht="25.5" customHeight="1" x14ac:dyDescent="0.2">
      <c r="A19" s="68"/>
      <c r="B19" s="85"/>
      <c r="C19" s="15"/>
      <c r="D19" s="76"/>
      <c r="E19" s="581" t="str">
        <f>Translations!$B$599</f>
        <v>Vidtagna åtgärder:</v>
      </c>
      <c r="F19" s="782" t="str">
        <f>Translations!$B$600</f>
        <v>Om du skriver in "SANT" här, så innebär det att åtgärder har vidtagits eller kommer att vidtas. Genom att skriva in "FALSKT" här anger du att åtgärder inte kommer att vidtas eftersom de fortfarande är tekniskt omöjliga eller skulle orsaka orimliga kostnader.</v>
      </c>
      <c r="G19" s="782"/>
      <c r="H19" s="782"/>
      <c r="I19" s="782"/>
      <c r="J19" s="782"/>
      <c r="K19" s="782"/>
      <c r="L19" s="782"/>
      <c r="M19" s="782"/>
      <c r="N19" s="782"/>
      <c r="O19" s="151"/>
      <c r="S19" s="153"/>
    </row>
    <row r="20" spans="1:84" ht="12.75" customHeight="1" x14ac:dyDescent="0.2">
      <c r="A20" s="68"/>
      <c r="B20" s="85"/>
      <c r="C20" s="15"/>
      <c r="D20" s="76"/>
      <c r="E20" s="581" t="str">
        <f>Translations!$B$601</f>
        <v>Krävd nivå:</v>
      </c>
      <c r="F20" s="782" t="str">
        <f>Translations!$B$602</f>
        <v>Den nivå som krävs för verksamhetsuppgiften eller beräkningsfaktorn, med beaktande av anläggningens kategori.</v>
      </c>
      <c r="G20" s="782"/>
      <c r="H20" s="782"/>
      <c r="I20" s="782"/>
      <c r="J20" s="782"/>
      <c r="K20" s="782"/>
      <c r="L20" s="782"/>
      <c r="M20" s="782"/>
      <c r="N20" s="782"/>
      <c r="O20" s="151"/>
      <c r="S20" s="153"/>
    </row>
    <row r="21" spans="1:84" ht="12.75" customHeight="1" x14ac:dyDescent="0.2">
      <c r="A21" s="68"/>
      <c r="B21" s="85"/>
      <c r="C21" s="15"/>
      <c r="D21" s="76"/>
      <c r="E21" s="583" t="str">
        <f>Translations!$B$603</f>
        <v>Tillämpad nivå:</v>
      </c>
      <c r="F21" s="778" t="str">
        <f>Translations!$B$604</f>
        <v>Den nivå som faktiskt tillämpas. Detta bör återspegla situationen efter det att mätningar har gjorts eller kommer att göras.</v>
      </c>
      <c r="G21" s="778"/>
      <c r="H21" s="778"/>
      <c r="I21" s="778"/>
      <c r="J21" s="778"/>
      <c r="K21" s="778"/>
      <c r="L21" s="778"/>
      <c r="M21" s="778"/>
      <c r="N21" s="778"/>
      <c r="O21" s="151"/>
      <c r="S21" s="153"/>
    </row>
    <row r="22" spans="1:84" ht="38.85" customHeight="1" x14ac:dyDescent="0.2">
      <c r="A22" s="68"/>
      <c r="B22" s="85"/>
      <c r="C22" s="15"/>
      <c r="D22" s="76"/>
      <c r="E22" s="851" t="str">
        <f>Translations!$B$94</f>
        <v>Beskrivning</v>
      </c>
      <c r="F22" s="782" t="str">
        <f>Translations!$B$605</f>
        <v>Om förbättrande åtgärder ska vidtas, beskriv här vilken typ av åtgärder det är, tidsplanen för deras tillämpning och hur du har fastställt att de kommer att leda till en förbättring.
Om inga förbättrande åtgärder vidtas: Var vänlig beskriv här varför de fortfarande är tekniskt omöjliga eller varför de skulle orsaka orimliga kostnader.</v>
      </c>
      <c r="G22" s="782"/>
      <c r="H22" s="782"/>
      <c r="I22" s="782"/>
      <c r="J22" s="782"/>
      <c r="K22" s="782"/>
      <c r="L22" s="782"/>
      <c r="M22" s="782"/>
      <c r="N22" s="782"/>
      <c r="O22" s="240"/>
      <c r="S22" s="153"/>
    </row>
    <row r="23" spans="1:84" ht="12.75" customHeight="1" x14ac:dyDescent="0.2">
      <c r="A23" s="68"/>
      <c r="B23" s="85"/>
      <c r="C23" s="15"/>
      <c r="D23" s="76"/>
      <c r="E23" s="852"/>
      <c r="F23" s="757" t="str">
        <f>Translations!$B$606</f>
        <v>Skilj alltid på:</v>
      </c>
      <c r="G23" s="757"/>
      <c r="H23" s="757"/>
      <c r="I23" s="757"/>
      <c r="J23" s="757"/>
      <c r="K23" s="757"/>
      <c r="L23" s="757"/>
      <c r="M23" s="757"/>
      <c r="N23" s="757"/>
      <c r="O23" s="151"/>
      <c r="S23" s="153"/>
    </row>
    <row r="24" spans="1:84" ht="12.75" customHeight="1" x14ac:dyDescent="0.2">
      <c r="A24" s="68"/>
      <c r="B24" s="85"/>
      <c r="C24" s="15"/>
      <c r="D24" s="76"/>
      <c r="E24" s="852"/>
      <c r="F24" s="163" t="s">
        <v>4</v>
      </c>
      <c r="G24" s="757" t="str">
        <f>Translations!$B$607</f>
        <v>förbättrande åtgärder som direkt påverkar nivåerna, till exempel ökad noggrannhet, förändring från standardvärde till analyser,</v>
      </c>
      <c r="H24" s="757"/>
      <c r="I24" s="757"/>
      <c r="J24" s="757"/>
      <c r="K24" s="757"/>
      <c r="L24" s="757"/>
      <c r="M24" s="757"/>
      <c r="N24" s="757"/>
      <c r="O24" s="151"/>
      <c r="S24" s="153"/>
    </row>
    <row r="25" spans="1:84" ht="12.75" customHeight="1" x14ac:dyDescent="0.2">
      <c r="A25" s="68"/>
      <c r="B25" s="85"/>
      <c r="C25" s="15"/>
      <c r="D25" s="76"/>
      <c r="E25" s="853"/>
      <c r="F25" s="167" t="s">
        <v>4</v>
      </c>
      <c r="G25" s="783" t="str">
        <f>Translations!$B$608</f>
        <v>förbättrande åtgärder utan någon direkt effekt på nivåer, till exempel ökad analysfrekvens, förkortning av kalibreringsintervall.</v>
      </c>
      <c r="H25" s="783"/>
      <c r="I25" s="783"/>
      <c r="J25" s="783"/>
      <c r="K25" s="783"/>
      <c r="L25" s="783"/>
      <c r="M25" s="783"/>
      <c r="N25" s="783"/>
      <c r="O25" s="151"/>
      <c r="S25" s="153"/>
    </row>
    <row r="26" spans="1:84" s="1" customFormat="1" ht="12.75" customHeight="1" thickBot="1" x14ac:dyDescent="0.25">
      <c r="A26" s="70"/>
      <c r="B26" s="83"/>
      <c r="C26" s="41"/>
      <c r="D26" s="41"/>
      <c r="E26" s="42"/>
      <c r="F26" s="42"/>
      <c r="G26" s="42"/>
      <c r="H26" s="42"/>
      <c r="I26" s="42"/>
      <c r="J26" s="42"/>
      <c r="K26" s="42"/>
      <c r="L26" s="42"/>
      <c r="M26" s="42"/>
      <c r="N26" s="42"/>
      <c r="O26" s="84"/>
      <c r="P26" s="57"/>
      <c r="Q26" s="77"/>
      <c r="R26" s="77"/>
      <c r="S26" s="77"/>
      <c r="T26" s="74"/>
      <c r="U26" s="77"/>
      <c r="V26" s="77"/>
      <c r="W26" s="77"/>
      <c r="X26" s="77"/>
      <c r="Y26" s="77"/>
      <c r="Z26" s="77"/>
      <c r="AA26" s="77"/>
      <c r="AB26" s="77"/>
      <c r="AC26" s="77"/>
      <c r="AD26" s="77"/>
      <c r="AE26" s="77"/>
      <c r="AF26" s="77"/>
      <c r="AG26" s="77"/>
      <c r="AH26" s="77"/>
      <c r="AI26" s="77"/>
    </row>
    <row r="27" spans="1:84" ht="13.5" customHeight="1" thickBot="1" x14ac:dyDescent="0.25">
      <c r="A27" s="65"/>
      <c r="B27" s="69"/>
      <c r="C27" s="244"/>
      <c r="D27" s="245"/>
      <c r="E27" s="246"/>
      <c r="F27" s="247"/>
      <c r="G27" s="248"/>
      <c r="H27" s="248"/>
      <c r="I27" s="248"/>
      <c r="J27" s="248"/>
      <c r="K27" s="248"/>
      <c r="L27" s="248"/>
      <c r="M27" s="248"/>
      <c r="N27" s="248"/>
      <c r="O27" s="67"/>
      <c r="U27" s="188"/>
      <c r="X27" s="188"/>
    </row>
    <row r="28" spans="1:84" s="28" customFormat="1" ht="15" customHeight="1" thickBot="1" x14ac:dyDescent="0.25">
      <c r="A28" s="159" t="str">
        <f>IF(E28="","","PRINT")</f>
        <v>PRINT</v>
      </c>
      <c r="B28" s="71"/>
      <c r="C28" s="218">
        <v>1</v>
      </c>
      <c r="D28" s="15"/>
      <c r="E28" s="848" t="s">
        <v>1009</v>
      </c>
      <c r="F28" s="849"/>
      <c r="G28" s="849"/>
      <c r="H28" s="849"/>
      <c r="I28" s="849"/>
      <c r="J28" s="849"/>
      <c r="K28" s="849"/>
      <c r="L28" s="850"/>
      <c r="M28" s="842" t="str">
        <f>IF(E29="","",INDEX(EUwideConstants!$F$312:$F$353,MATCH(E29,EUConst_TierActivityListNames,0)))</f>
        <v>Förbränning</v>
      </c>
      <c r="N28" s="843"/>
      <c r="O28" s="240"/>
      <c r="P28" s="223" t="str">
        <f>IF(COUNTIF(A:A,"PRINT")=0,"PRINT",IF(AND(E28&lt;&gt;"",COUNTIF(P29:$P$603,"PRINT")=0),"PRINT",""))</f>
        <v>PRINT</v>
      </c>
      <c r="Q28" s="152"/>
      <c r="R28" s="249">
        <f>IF(E28="","",MATCH(E28,'B_Beskrivning av förbättringar'!$Q$54:$Q$83,0))</f>
        <v>1</v>
      </c>
      <c r="S28" s="250" t="s">
        <v>21</v>
      </c>
      <c r="T28" s="152"/>
      <c r="U28" s="152"/>
      <c r="V28" s="152"/>
      <c r="W28" s="152"/>
      <c r="X28" s="152"/>
      <c r="Y28" s="152"/>
      <c r="Z28" s="152"/>
      <c r="AA28" s="152"/>
      <c r="AB28" s="152"/>
      <c r="AC28" s="152"/>
      <c r="AD28" s="152"/>
      <c r="AE28" s="152"/>
      <c r="AF28" s="152"/>
      <c r="AG28" s="152"/>
      <c r="AH28" s="152"/>
      <c r="AI28" s="251" t="b">
        <f>CNTR_CalcRelevant=EUconst_NotRelevant</f>
        <v>0</v>
      </c>
      <c r="AJ28" s="252"/>
      <c r="AK28" s="252"/>
      <c r="AL28" s="252"/>
      <c r="AM28" s="252"/>
      <c r="AN28" s="252"/>
      <c r="AO28" s="252"/>
      <c r="AP28" s="252"/>
      <c r="AQ28" s="252"/>
      <c r="AR28" s="252"/>
      <c r="AS28" s="252"/>
      <c r="AT28" s="252"/>
      <c r="AU28" s="252"/>
      <c r="AV28" s="252"/>
      <c r="AW28" s="252"/>
      <c r="AX28" s="252"/>
      <c r="AY28" s="252"/>
      <c r="AZ28" s="252"/>
      <c r="BA28" s="252"/>
      <c r="BB28" s="252"/>
      <c r="BC28" s="252"/>
      <c r="BD28" s="252"/>
      <c r="BE28" s="252"/>
      <c r="BF28" s="252"/>
      <c r="BG28" s="252"/>
      <c r="BH28" s="252"/>
      <c r="BI28" s="252"/>
      <c r="BJ28" s="252"/>
      <c r="BK28" s="252"/>
      <c r="BL28" s="252"/>
      <c r="BM28" s="252"/>
      <c r="BN28" s="252"/>
      <c r="BO28" s="252"/>
      <c r="BP28" s="252"/>
      <c r="BQ28" s="252"/>
      <c r="BR28" s="252"/>
      <c r="BS28" s="252"/>
      <c r="BT28" s="252"/>
      <c r="BU28" s="252"/>
      <c r="BV28" s="252"/>
      <c r="BW28" s="252"/>
      <c r="BX28" s="252"/>
      <c r="BY28" s="252"/>
      <c r="BZ28" s="252"/>
      <c r="CA28" s="252"/>
      <c r="CB28" s="252"/>
      <c r="CC28" s="252"/>
      <c r="CD28" s="252"/>
      <c r="CE28" s="252"/>
      <c r="CF28" s="252"/>
    </row>
    <row r="29" spans="1:84" s="28" customFormat="1" ht="15" customHeight="1" thickBot="1" x14ac:dyDescent="0.25">
      <c r="A29" s="70"/>
      <c r="B29" s="71"/>
      <c r="C29" s="15"/>
      <c r="D29" s="15"/>
      <c r="E29" s="839" t="str">
        <f>IF(E28="","",INDEX('B_Beskrivning av förbättringar'!$E$54:$E$83,R28))</f>
        <v>Förbränning: Kommersiella standardbränslen</v>
      </c>
      <c r="F29" s="840"/>
      <c r="G29" s="840"/>
      <c r="H29" s="840"/>
      <c r="I29" s="840"/>
      <c r="J29" s="840"/>
      <c r="K29" s="840"/>
      <c r="L29" s="841"/>
      <c r="M29" s="842" t="str">
        <f>IF(E28="","",INDEX('B_Beskrivning av förbättringar'!$M$54:$M$83,R28))</f>
        <v>Mindre</v>
      </c>
      <c r="N29" s="843"/>
      <c r="O29" s="240"/>
      <c r="P29" s="82"/>
      <c r="Q29" s="152"/>
      <c r="R29" s="238" t="str">
        <f>E29</f>
        <v>Förbränning: Kommersiella standardbränslen</v>
      </c>
      <c r="S29" s="238" t="b">
        <f>IF(E29="","",MATCH(E29,EUConst_TierActivityListNames,0)&gt;40)</f>
        <v>0</v>
      </c>
      <c r="T29" s="152"/>
      <c r="U29" s="152"/>
      <c r="V29" s="152"/>
      <c r="W29" s="152"/>
      <c r="X29" s="152"/>
      <c r="Y29" s="152"/>
      <c r="Z29" s="152"/>
      <c r="AA29" s="152"/>
      <c r="AB29" s="152"/>
      <c r="AC29" s="152"/>
      <c r="AD29" s="152"/>
      <c r="AE29" s="152"/>
      <c r="AF29" s="152"/>
      <c r="AG29" s="152"/>
      <c r="AH29" s="152"/>
      <c r="AI29" s="152"/>
      <c r="AJ29" s="252"/>
      <c r="AK29" s="252"/>
      <c r="AL29" s="252"/>
      <c r="AM29" s="252"/>
      <c r="AN29" s="252"/>
      <c r="AO29" s="252"/>
      <c r="AP29" s="252"/>
      <c r="AQ29" s="252"/>
      <c r="AR29" s="252"/>
      <c r="AS29" s="252"/>
      <c r="AT29" s="252"/>
      <c r="AU29" s="252"/>
      <c r="AV29" s="252"/>
      <c r="AW29" s="252"/>
      <c r="AX29" s="252"/>
      <c r="AY29" s="252"/>
      <c r="AZ29" s="252"/>
      <c r="BA29" s="252"/>
      <c r="BB29" s="252"/>
      <c r="BC29" s="252"/>
      <c r="BD29" s="252"/>
      <c r="BE29" s="252"/>
      <c r="BF29" s="252"/>
      <c r="BG29" s="252"/>
      <c r="BH29" s="252"/>
      <c r="BI29" s="252"/>
      <c r="BJ29" s="252"/>
      <c r="BK29" s="252"/>
      <c r="BL29" s="252"/>
      <c r="BM29" s="252"/>
      <c r="BN29" s="252"/>
      <c r="BO29" s="252"/>
      <c r="BP29" s="252"/>
      <c r="BQ29" s="252"/>
      <c r="BR29" s="252"/>
      <c r="BS29" s="252"/>
      <c r="BT29" s="252"/>
      <c r="BU29" s="252"/>
      <c r="BV29" s="252"/>
      <c r="BW29" s="252"/>
      <c r="BX29" s="252"/>
      <c r="BY29" s="252"/>
      <c r="BZ29" s="252"/>
      <c r="CA29" s="252"/>
      <c r="CB29" s="252"/>
      <c r="CC29" s="252"/>
      <c r="CD29" s="252"/>
      <c r="CE29" s="252"/>
      <c r="CF29" s="252"/>
    </row>
    <row r="30" spans="1:84" s="28" customFormat="1" ht="5.0999999999999996" customHeight="1" x14ac:dyDescent="0.2">
      <c r="A30" s="70"/>
      <c r="B30" s="71"/>
      <c r="C30" s="15"/>
      <c r="D30" s="15"/>
      <c r="E30" s="15"/>
      <c r="F30" s="15"/>
      <c r="G30" s="5"/>
      <c r="H30" s="5"/>
      <c r="I30" s="5"/>
      <c r="M30" s="5"/>
      <c r="N30" s="5"/>
      <c r="O30" s="240"/>
      <c r="P30" s="214"/>
      <c r="Q30" s="152"/>
      <c r="R30" s="152"/>
      <c r="S30" s="152"/>
      <c r="T30" s="152"/>
      <c r="U30" s="152"/>
      <c r="V30" s="152"/>
      <c r="W30" s="152"/>
      <c r="X30" s="152"/>
      <c r="Y30" s="152"/>
      <c r="Z30" s="152"/>
      <c r="AA30" s="152"/>
      <c r="AB30" s="152"/>
      <c r="AC30" s="152"/>
      <c r="AD30" s="152"/>
      <c r="AE30" s="152"/>
      <c r="AF30" s="152"/>
      <c r="AG30" s="152"/>
      <c r="AH30" s="152"/>
      <c r="AI30" s="152"/>
      <c r="AJ30" s="252"/>
      <c r="AK30" s="252"/>
      <c r="AL30" s="252"/>
      <c r="AM30" s="252"/>
      <c r="AN30" s="252"/>
      <c r="AO30" s="252"/>
      <c r="AP30" s="252"/>
      <c r="AQ30" s="252"/>
      <c r="AR30" s="252"/>
      <c r="AS30" s="252"/>
      <c r="AT30" s="252"/>
      <c r="AU30" s="252"/>
      <c r="AV30" s="252"/>
      <c r="AW30" s="252"/>
      <c r="AX30" s="252"/>
      <c r="AY30" s="252"/>
      <c r="AZ30" s="252"/>
      <c r="BA30" s="252"/>
      <c r="BB30" s="252"/>
      <c r="BC30" s="252"/>
      <c r="BD30" s="252"/>
      <c r="BE30" s="252"/>
      <c r="BF30" s="252"/>
      <c r="BG30" s="252"/>
      <c r="BH30" s="252"/>
      <c r="BI30" s="252"/>
      <c r="BJ30" s="252"/>
      <c r="BK30" s="252"/>
      <c r="BL30" s="252"/>
      <c r="BM30" s="252"/>
      <c r="BN30" s="252"/>
      <c r="BO30" s="252"/>
      <c r="BP30" s="252"/>
      <c r="BQ30" s="252"/>
      <c r="BR30" s="252"/>
      <c r="BS30" s="252"/>
      <c r="BT30" s="252"/>
      <c r="BU30" s="252"/>
      <c r="BV30" s="252"/>
      <c r="BW30" s="252"/>
      <c r="BX30" s="252"/>
      <c r="BY30" s="252"/>
      <c r="BZ30" s="252"/>
      <c r="CA30" s="252"/>
      <c r="CB30" s="252"/>
      <c r="CC30" s="252"/>
      <c r="CD30" s="252"/>
      <c r="CE30" s="252"/>
      <c r="CF30" s="252"/>
    </row>
    <row r="31" spans="1:84" s="28" customFormat="1" ht="12.75" customHeight="1" x14ac:dyDescent="0.2">
      <c r="A31" s="70"/>
      <c r="B31" s="71"/>
      <c r="C31" s="15"/>
      <c r="D31" s="15"/>
      <c r="F31" s="844" t="str">
        <f>IF(E28="","",HYPERLINK("#JUMP_E_8",EUconst_FurtherGuidancePoint1))</f>
        <v xml:space="preserve">Detaljerade instruktioner för att skriva in uppgifter i detta verktyg återfinns högst upp i detta blad. </v>
      </c>
      <c r="G31" s="845"/>
      <c r="H31" s="845"/>
      <c r="I31" s="845"/>
      <c r="J31" s="845"/>
      <c r="K31" s="845"/>
      <c r="L31" s="845"/>
      <c r="M31" s="846"/>
      <c r="N31" s="5"/>
      <c r="O31" s="240"/>
      <c r="P31" s="214"/>
      <c r="Q31" s="152"/>
      <c r="R31" s="152"/>
      <c r="S31" s="152"/>
      <c r="T31" s="152"/>
      <c r="U31" s="152"/>
      <c r="V31" s="152"/>
      <c r="W31" s="152"/>
      <c r="X31" s="152"/>
      <c r="Y31" s="152"/>
      <c r="Z31" s="152"/>
      <c r="AA31" s="152"/>
      <c r="AB31" s="152"/>
      <c r="AC31" s="152"/>
      <c r="AD31" s="152"/>
      <c r="AE31" s="152"/>
      <c r="AF31" s="152"/>
      <c r="AG31" s="152"/>
      <c r="AH31" s="152"/>
      <c r="AI31" s="1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252"/>
      <c r="BF31" s="252"/>
      <c r="BG31" s="252"/>
      <c r="BH31" s="252"/>
      <c r="BI31" s="252"/>
      <c r="BJ31" s="252"/>
      <c r="BK31" s="252"/>
      <c r="BL31" s="252"/>
      <c r="BM31" s="252"/>
      <c r="BN31" s="252"/>
      <c r="BO31" s="252"/>
      <c r="BP31" s="252"/>
      <c r="BQ31" s="252"/>
      <c r="BR31" s="252"/>
      <c r="BS31" s="252"/>
      <c r="BT31" s="252"/>
      <c r="BU31" s="252"/>
      <c r="BV31" s="252"/>
      <c r="BW31" s="252"/>
      <c r="BX31" s="252"/>
      <c r="BY31" s="252"/>
      <c r="BZ31" s="252"/>
      <c r="CA31" s="252"/>
      <c r="CB31" s="252"/>
      <c r="CC31" s="252"/>
      <c r="CD31" s="252"/>
      <c r="CE31" s="252"/>
      <c r="CF31" s="252"/>
    </row>
    <row r="32" spans="1:84" s="28" customFormat="1" ht="5.0999999999999996" customHeight="1" x14ac:dyDescent="0.2">
      <c r="A32" s="70"/>
      <c r="B32" s="71"/>
      <c r="C32" s="15"/>
      <c r="D32" s="121"/>
      <c r="O32" s="240"/>
      <c r="P32" s="214"/>
      <c r="Q32" s="214"/>
      <c r="R32" s="214"/>
      <c r="S32" s="152"/>
      <c r="T32" s="82"/>
      <c r="U32" s="82"/>
      <c r="V32" s="82"/>
      <c r="W32" s="82"/>
      <c r="X32" s="82"/>
      <c r="Y32" s="82"/>
      <c r="Z32" s="152"/>
      <c r="AA32" s="82"/>
      <c r="AB32" s="82"/>
      <c r="AC32" s="82"/>
      <c r="AD32" s="82"/>
      <c r="AE32" s="82"/>
      <c r="AF32" s="82"/>
      <c r="AG32" s="82"/>
      <c r="AH32" s="82"/>
      <c r="AI32" s="82"/>
    </row>
    <row r="33" spans="1:84" s="28" customFormat="1" ht="38.85" customHeight="1" x14ac:dyDescent="0.2">
      <c r="A33" s="70"/>
      <c r="B33" s="71"/>
      <c r="C33" s="15"/>
      <c r="E33" s="253" t="str">
        <f>Translations!$B$609</f>
        <v>Verksamhetsuppgifter eller beräkningsfaktor:</v>
      </c>
      <c r="F33" s="254" t="str">
        <f>Translations!$B$601</f>
        <v>Krävd nivå:</v>
      </c>
      <c r="G33" s="847" t="str">
        <f>Translations!$B$610</f>
        <v xml:space="preserve">Skäl för tidigare avvikelse: </v>
      </c>
      <c r="H33" s="847"/>
      <c r="I33" s="253" t="str">
        <f>Translations!$B$611</f>
        <v>Inverkan på nivåer?</v>
      </c>
      <c r="J33" s="253" t="str">
        <f>Translations!$B$612</f>
        <v>Vidtagna åtgärder:</v>
      </c>
      <c r="K33" s="254" t="str">
        <f>Translations!$B$585</f>
        <v>När?</v>
      </c>
      <c r="L33" s="254" t="str">
        <f>Translations!$B$603</f>
        <v>Tillämpad nivå:</v>
      </c>
      <c r="O33" s="240"/>
      <c r="P33" s="82"/>
      <c r="Q33" s="152"/>
      <c r="R33" s="214"/>
      <c r="S33" s="214"/>
      <c r="T33" s="152"/>
      <c r="U33" s="152"/>
      <c r="V33" s="152"/>
      <c r="W33" s="152"/>
      <c r="X33" s="152"/>
      <c r="Y33" s="152"/>
      <c r="Z33" s="152"/>
      <c r="AA33" s="255" t="s">
        <v>22</v>
      </c>
      <c r="AB33" s="152" t="str">
        <f>$E$33</f>
        <v>Verksamhetsuppgifter eller beräkningsfaktor:</v>
      </c>
      <c r="AC33" s="152" t="str">
        <f>G33</f>
        <v xml:space="preserve">Skäl för tidigare avvikelse: </v>
      </c>
      <c r="AD33" s="152" t="str">
        <f>I33</f>
        <v>Inverkan på nivåer?</v>
      </c>
      <c r="AE33" s="152" t="str">
        <f>J33</f>
        <v>Vidtagna åtgärder:</v>
      </c>
      <c r="AF33" s="152" t="str">
        <f>K33</f>
        <v>När?</v>
      </c>
      <c r="AG33" s="152" t="str">
        <f>L33</f>
        <v>Tillämpad nivå:</v>
      </c>
      <c r="AH33" s="152"/>
      <c r="AI33" s="8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R33" s="252"/>
      <c r="BS33" s="252"/>
      <c r="BT33" s="252"/>
      <c r="BU33" s="252"/>
      <c r="BV33" s="252"/>
      <c r="BW33" s="252"/>
      <c r="BX33" s="252"/>
      <c r="BY33" s="252"/>
      <c r="BZ33" s="252"/>
      <c r="CA33" s="252"/>
      <c r="CB33" s="252"/>
      <c r="CC33" s="252"/>
      <c r="CD33" s="252"/>
      <c r="CE33" s="252"/>
      <c r="CF33" s="252"/>
    </row>
    <row r="34" spans="1:84" s="28" customFormat="1" ht="15" customHeight="1" x14ac:dyDescent="0.2">
      <c r="A34" s="70"/>
      <c r="B34" s="71"/>
      <c r="D34" s="91" t="s">
        <v>6</v>
      </c>
      <c r="E34" s="256" t="s">
        <v>665</v>
      </c>
      <c r="F34" s="257" t="str">
        <f>IF(OR(X34="",X34=EUconst_NA),"",IF(CNTR_SmallEmitter,1,X34))</f>
        <v>2a/2b</v>
      </c>
      <c r="G34" s="826"/>
      <c r="H34" s="827"/>
      <c r="I34" s="99"/>
      <c r="J34" s="99"/>
      <c r="K34" s="221"/>
      <c r="L34" s="258"/>
      <c r="M34" s="834" t="str">
        <f>IF(OR(ISBLANK(L34),L34=EUconst_NoTier),"",IF($Z34=0,EUconst_NotApplicable,IF(ISERROR($Z34),"",$Z34)))</f>
        <v/>
      </c>
      <c r="N34" s="835"/>
      <c r="O34" s="240"/>
      <c r="P34" s="214"/>
      <c r="Q34" s="214"/>
      <c r="R34" s="238" t="str">
        <f>E29</f>
        <v>Förbränning: Kommersiella standardbränslen</v>
      </c>
      <c r="S34" s="152"/>
      <c r="T34" s="251" t="str">
        <f>IF(COUNTIF(EUconst_FactorRelevantInklPFC,E34)=0,"",INDEX(EUwideConstants!$C$665:$C$680,MATCH(E34,EUconst_FactorRelevantInklPFC,0))&amp;R34)</f>
        <v>EF_Förbränning: Kommersiella standardbränslen</v>
      </c>
      <c r="U34" s="82"/>
      <c r="V34" s="251" t="str">
        <f ca="1">IF(T34="","",INDEX(EUwideConstants!$E$665:$E$680,MATCH(E34,EUconst_FactorRelevantInklPFC,0)))</f>
        <v>EUwideConstants!$F$666:$K$666</v>
      </c>
      <c r="W34" s="82"/>
      <c r="X34" s="223" t="str">
        <f>IF(OR(R34="",T34=""),"",IF(CNTR_IsCategoryA,INDEX(EUwideConstants!$G:$G,MATCH(T34,EUwideConstants!$Q:$Q,0)),INDEX(EUwideConstants!$N:$N,MATCH(T34,EUwideConstants!$Q:$Q,0))))</f>
        <v>2a/2b</v>
      </c>
      <c r="Y34" s="251" t="e">
        <f>IF(F34="","",IF(F34=EUconst_NA,"",INDEX(EUwideConstants!$H:$M,MATCH(T34,EUwideConstants!$Q:$Q,0),MATCH(F34,CNTR_TierList,0))))</f>
        <v>#N/A</v>
      </c>
      <c r="Z34" s="251" t="str">
        <f>IF(ISBLANK(L34),"",IF(L34=EUconst_NA,"",INDEX(EUwideConstants!$H:$M,MATCH(T34,EUwideConstants!$Q:$Q,0),MATCH(L34,CNTR_TierList,0))))</f>
        <v/>
      </c>
      <c r="AA34" s="82"/>
      <c r="AB34" s="223" t="b">
        <f>AND(COUNTA(CNTR_ListRelevantSections)&gt;0,E28="")</f>
        <v>0</v>
      </c>
      <c r="AC34" s="223" t="b">
        <f>AND(COUNTA(CNTR_ListRelevantSections)&gt;0,OR(E34="",AB34))</f>
        <v>0</v>
      </c>
      <c r="AD34" s="223" t="b">
        <f t="shared" ref="AD34:AE36" si="0">AC34</f>
        <v>0</v>
      </c>
      <c r="AE34" s="223" t="b">
        <f t="shared" si="0"/>
        <v>0</v>
      </c>
      <c r="AF34" s="223" t="b">
        <f>OR(AD34,AND(J34&lt;&gt;"",J34=FALSE))</f>
        <v>0</v>
      </c>
      <c r="AG34" s="223" t="b">
        <f>OR(AF34,AND(I34&lt;&gt;"",I34=FALSE))</f>
        <v>0</v>
      </c>
      <c r="AH34" s="82"/>
      <c r="AI34" s="82"/>
      <c r="AJ34" s="252"/>
      <c r="AK34" s="252"/>
      <c r="AL34" s="252"/>
      <c r="AM34" s="252"/>
      <c r="AN34" s="252"/>
      <c r="AO34" s="252"/>
      <c r="AP34" s="252"/>
      <c r="AQ34" s="252"/>
      <c r="AR34" s="252"/>
      <c r="AS34" s="252"/>
      <c r="AT34" s="252"/>
      <c r="AU34" s="252"/>
      <c r="AV34" s="252"/>
      <c r="AW34" s="252"/>
      <c r="AX34" s="252"/>
      <c r="AY34" s="252"/>
      <c r="AZ34" s="252"/>
      <c r="BA34" s="252"/>
      <c r="BB34" s="252"/>
      <c r="BC34" s="252"/>
      <c r="BD34" s="252"/>
      <c r="BE34" s="252"/>
      <c r="BF34" s="252"/>
      <c r="BG34" s="252"/>
      <c r="BH34" s="252"/>
      <c r="BI34" s="252"/>
      <c r="BJ34" s="252"/>
      <c r="BK34" s="252"/>
      <c r="BL34" s="252"/>
      <c r="BM34" s="252"/>
      <c r="BN34" s="252"/>
      <c r="BO34" s="252"/>
      <c r="BP34" s="252"/>
      <c r="BQ34" s="252"/>
      <c r="BR34" s="252"/>
      <c r="BS34" s="252"/>
      <c r="BT34" s="252"/>
      <c r="BU34" s="252"/>
      <c r="BV34" s="252"/>
      <c r="BW34" s="252"/>
      <c r="BX34" s="252"/>
      <c r="BY34" s="252"/>
      <c r="BZ34" s="252"/>
      <c r="CA34" s="252"/>
      <c r="CB34" s="252"/>
      <c r="CC34" s="252"/>
      <c r="CD34" s="252"/>
      <c r="CE34" s="252"/>
      <c r="CF34" s="252"/>
    </row>
    <row r="35" spans="1:84" s="28" customFormat="1" ht="15" customHeight="1" x14ac:dyDescent="0.2">
      <c r="A35" s="70"/>
      <c r="B35" s="71"/>
      <c r="D35" s="91" t="s">
        <v>8</v>
      </c>
      <c r="E35" s="256" t="s">
        <v>665</v>
      </c>
      <c r="F35" s="257" t="str">
        <f>IF(OR(X35="",X35=EUconst_NA),"",IF(CNTR_SmallEmitter,1,X35))</f>
        <v>2a/2b</v>
      </c>
      <c r="G35" s="826"/>
      <c r="H35" s="827"/>
      <c r="I35" s="99"/>
      <c r="J35" s="99"/>
      <c r="K35" s="221"/>
      <c r="L35" s="258"/>
      <c r="M35" s="834" t="str">
        <f>IF(OR(ISBLANK(L35),L35=EUconst_NoTier),"",IF($Z35=0,EUconst_NotApplicable,IF(ISERROR($Z35),"",$Z35)))</f>
        <v/>
      </c>
      <c r="N35" s="835"/>
      <c r="O35" s="240"/>
      <c r="P35" s="214"/>
      <c r="Q35" s="214"/>
      <c r="R35" s="238" t="str">
        <f>R34</f>
        <v>Förbränning: Kommersiella standardbränslen</v>
      </c>
      <c r="S35" s="152"/>
      <c r="T35" s="251" t="str">
        <f>IF(COUNTIF(EUconst_FactorRelevantInklPFC,E35)=0,"",INDEX(EUwideConstants!$C$665:$C$680,MATCH(E35,EUconst_FactorRelevantInklPFC,0))&amp;R35)</f>
        <v>EF_Förbränning: Kommersiella standardbränslen</v>
      </c>
      <c r="U35" s="82"/>
      <c r="V35" s="251" t="str">
        <f ca="1">IF(T35="","",INDEX(EUwideConstants!$E$665:$E$680,MATCH(E35,EUconst_FactorRelevantInklPFC,0)))</f>
        <v>EUwideConstants!$F$666:$K$666</v>
      </c>
      <c r="W35" s="82"/>
      <c r="X35" s="223" t="str">
        <f>IF(OR(R35="",T35=""),"",IF(CNTR_IsCategoryA,INDEX(EUwideConstants!$G:$G,MATCH(T35,EUwideConstants!$Q:$Q,0)),INDEX(EUwideConstants!$N:$N,MATCH(T35,EUwideConstants!$Q:$Q,0))))</f>
        <v>2a/2b</v>
      </c>
      <c r="Y35" s="251" t="e">
        <f>IF(F35="","",IF(F35=EUconst_NA,"",INDEX(EUwideConstants!$H:$M,MATCH(T35,EUwideConstants!$Q:$Q,0),MATCH(F35,CNTR_TierList,0))))</f>
        <v>#N/A</v>
      </c>
      <c r="Z35" s="251" t="str">
        <f>IF(ISBLANK(L35),"",IF(L35=EUconst_NA,"",INDEX(EUwideConstants!$H:$M,MATCH(T35,EUwideConstants!$Q:$Q,0),MATCH(L35,CNTR_TierList,0))))</f>
        <v/>
      </c>
      <c r="AA35" s="82"/>
      <c r="AB35" s="223" t="b">
        <f>AND(COUNTA(CNTR_ListRelevantSections)&gt;0,E28="")</f>
        <v>0</v>
      </c>
      <c r="AC35" s="223" t="b">
        <f>AND(COUNTA(CNTR_ListRelevantSections)&gt;0,OR(E35="",AB35))</f>
        <v>0</v>
      </c>
      <c r="AD35" s="223" t="b">
        <f t="shared" si="0"/>
        <v>0</v>
      </c>
      <c r="AE35" s="223" t="b">
        <f t="shared" si="0"/>
        <v>0</v>
      </c>
      <c r="AF35" s="223" t="b">
        <f>OR(AD35,AND(J35&lt;&gt;"",J35=FALSE))</f>
        <v>0</v>
      </c>
      <c r="AG35" s="223" t="b">
        <f>OR(AF35,AND(I35&lt;&gt;"",I35=FALSE))</f>
        <v>0</v>
      </c>
      <c r="AH35" s="82"/>
      <c r="AI35" s="82"/>
      <c r="AJ35" s="252"/>
      <c r="AK35" s="252"/>
      <c r="AL35" s="252"/>
      <c r="AM35" s="252"/>
      <c r="AN35" s="252"/>
      <c r="AO35" s="252"/>
      <c r="AP35" s="252"/>
      <c r="AQ35" s="252"/>
      <c r="AR35" s="252"/>
      <c r="AS35" s="252"/>
      <c r="AT35" s="252"/>
      <c r="AU35" s="252"/>
      <c r="AV35" s="252"/>
      <c r="AW35" s="252"/>
      <c r="AX35" s="252"/>
      <c r="AY35" s="252"/>
      <c r="AZ35" s="252"/>
      <c r="BA35" s="252"/>
      <c r="BB35" s="252"/>
      <c r="BC35" s="252"/>
      <c r="BD35" s="252"/>
      <c r="BE35" s="252"/>
      <c r="BF35" s="252"/>
      <c r="BG35" s="252"/>
      <c r="BH35" s="252"/>
      <c r="BI35" s="252"/>
      <c r="BJ35" s="252"/>
      <c r="BK35" s="252"/>
      <c r="BL35" s="252"/>
      <c r="BM35" s="252"/>
      <c r="BN35" s="252"/>
      <c r="BO35" s="252"/>
      <c r="BP35" s="252"/>
      <c r="BQ35" s="252"/>
      <c r="BR35" s="252"/>
      <c r="BS35" s="252"/>
      <c r="BT35" s="252"/>
      <c r="BU35" s="252"/>
      <c r="BV35" s="252"/>
      <c r="BW35" s="252"/>
      <c r="BX35" s="252"/>
      <c r="BY35" s="252"/>
      <c r="BZ35" s="252"/>
      <c r="CA35" s="252"/>
      <c r="CB35" s="252"/>
      <c r="CC35" s="252"/>
      <c r="CD35" s="252"/>
      <c r="CE35" s="252"/>
      <c r="CF35" s="252"/>
    </row>
    <row r="36" spans="1:84" s="28" customFormat="1" ht="15" customHeight="1" x14ac:dyDescent="0.2">
      <c r="A36" s="70"/>
      <c r="B36" s="71"/>
      <c r="D36" s="91" t="s">
        <v>9</v>
      </c>
      <c r="E36" s="256" t="s">
        <v>665</v>
      </c>
      <c r="F36" s="257" t="str">
        <f>IF(OR(X36="",X36=EUconst_NA),"",IF(CNTR_SmallEmitter,1,X36))</f>
        <v>2a/2b</v>
      </c>
      <c r="G36" s="826"/>
      <c r="H36" s="827"/>
      <c r="I36" s="99"/>
      <c r="J36" s="99"/>
      <c r="K36" s="221"/>
      <c r="L36" s="258"/>
      <c r="M36" s="834" t="str">
        <f>IF(OR(ISBLANK(L36),L36=EUconst_NoTier),"",IF($Z36=0,EUconst_NotApplicable,IF(ISERROR($Z36),"",$Z36)))</f>
        <v/>
      </c>
      <c r="N36" s="835"/>
      <c r="O36" s="240"/>
      <c r="P36" s="214"/>
      <c r="Q36" s="214"/>
      <c r="R36" s="238" t="str">
        <f>R35</f>
        <v>Förbränning: Kommersiella standardbränslen</v>
      </c>
      <c r="S36" s="152"/>
      <c r="T36" s="251" t="str">
        <f>IF(COUNTIF(EUconst_FactorRelevantInklPFC,E36)=0,"",INDEX(EUwideConstants!$C$665:$C$680,MATCH(E36,EUconst_FactorRelevantInklPFC,0))&amp;R36)</f>
        <v>EF_Förbränning: Kommersiella standardbränslen</v>
      </c>
      <c r="U36" s="82"/>
      <c r="V36" s="251" t="str">
        <f ca="1">IF(T36="","",INDEX(EUwideConstants!$E$665:$E$680,MATCH(E36,EUconst_FactorRelevantInklPFC,0)))</f>
        <v>EUwideConstants!$F$666:$K$666</v>
      </c>
      <c r="W36" s="82"/>
      <c r="X36" s="223" t="str">
        <f>IF(OR(R36="",T36=""),"",IF(CNTR_IsCategoryA,INDEX(EUwideConstants!$G:$G,MATCH(T36,EUwideConstants!$Q:$Q,0)),INDEX(EUwideConstants!$N:$N,MATCH(T36,EUwideConstants!$Q:$Q,0))))</f>
        <v>2a/2b</v>
      </c>
      <c r="Y36" s="251" t="e">
        <f>IF(F36="","",IF(F36=EUconst_NA,"",INDEX(EUwideConstants!$H:$M,MATCH(T36,EUwideConstants!$Q:$Q,0),MATCH(F36,CNTR_TierList,0))))</f>
        <v>#N/A</v>
      </c>
      <c r="Z36" s="251" t="str">
        <f>IF(ISBLANK(L36),"",IF(L36=EUconst_NA,"",INDEX(EUwideConstants!$H:$M,MATCH(T36,EUwideConstants!$Q:$Q,0),MATCH(L36,CNTR_TierList,0))))</f>
        <v/>
      </c>
      <c r="AA36" s="82"/>
      <c r="AB36" s="223" t="b">
        <f>AND(COUNTA(CNTR_ListRelevantSections)&gt;0,E28="")</f>
        <v>0</v>
      </c>
      <c r="AC36" s="223" t="b">
        <f>AND(COUNTA(CNTR_ListRelevantSections)&gt;0,OR(E36="",AB36))</f>
        <v>0</v>
      </c>
      <c r="AD36" s="223" t="b">
        <f t="shared" si="0"/>
        <v>0</v>
      </c>
      <c r="AE36" s="223" t="b">
        <f t="shared" si="0"/>
        <v>0</v>
      </c>
      <c r="AF36" s="223" t="b">
        <f>OR(AD36,AND(J36&lt;&gt;"",J36=FALSE))</f>
        <v>0</v>
      </c>
      <c r="AG36" s="223" t="b">
        <f>OR(AF36,AND(I36&lt;&gt;"",I36=FALSE))</f>
        <v>0</v>
      </c>
      <c r="AH36" s="82"/>
      <c r="AI36" s="82"/>
      <c r="AJ36" s="252"/>
      <c r="AK36" s="252"/>
      <c r="AL36" s="252"/>
      <c r="AM36" s="252"/>
      <c r="AN36" s="252"/>
      <c r="AO36" s="252"/>
      <c r="AP36" s="252"/>
      <c r="AQ36" s="252"/>
      <c r="AR36" s="252"/>
      <c r="AS36" s="252"/>
      <c r="AT36" s="252"/>
      <c r="AU36" s="252"/>
      <c r="AV36" s="252"/>
      <c r="AW36" s="252"/>
      <c r="AX36" s="252"/>
      <c r="AY36" s="252"/>
      <c r="AZ36" s="252"/>
      <c r="BA36" s="252"/>
      <c r="BB36" s="252"/>
      <c r="BC36" s="252"/>
      <c r="BD36" s="252"/>
      <c r="BE36" s="252"/>
      <c r="BF36" s="252"/>
      <c r="BG36" s="252"/>
      <c r="BH36" s="252"/>
      <c r="BI36" s="252"/>
      <c r="BJ36" s="252"/>
      <c r="BK36" s="252"/>
      <c r="BL36" s="252"/>
      <c r="BM36" s="252"/>
      <c r="BN36" s="252"/>
      <c r="BO36" s="252"/>
      <c r="BP36" s="252"/>
      <c r="BQ36" s="252"/>
      <c r="BR36" s="252"/>
      <c r="BS36" s="252"/>
      <c r="BT36" s="252"/>
      <c r="BU36" s="252"/>
      <c r="BV36" s="252"/>
      <c r="BW36" s="252"/>
      <c r="BX36" s="252"/>
      <c r="BY36" s="252"/>
      <c r="BZ36" s="252"/>
      <c r="CA36" s="252"/>
      <c r="CB36" s="252"/>
      <c r="CC36" s="252"/>
      <c r="CD36" s="252"/>
      <c r="CE36" s="252"/>
      <c r="CF36" s="252"/>
    </row>
    <row r="37" spans="1:84" s="28" customFormat="1" ht="5.0999999999999996" customHeight="1" x14ac:dyDescent="0.2">
      <c r="A37" s="70"/>
      <c r="B37" s="71"/>
      <c r="C37" s="15"/>
      <c r="D37" s="121"/>
      <c r="G37" s="121"/>
      <c r="H37" s="121"/>
      <c r="I37" s="121"/>
      <c r="J37" s="121"/>
      <c r="O37" s="240"/>
      <c r="P37" s="214"/>
      <c r="Q37" s="214"/>
      <c r="R37" s="214"/>
      <c r="S37" s="214"/>
      <c r="T37" s="82"/>
      <c r="U37" s="82"/>
      <c r="V37" s="82"/>
      <c r="W37" s="82"/>
      <c r="X37" s="82"/>
      <c r="Y37" s="82"/>
      <c r="Z37" s="82"/>
      <c r="AA37" s="82"/>
      <c r="AB37" s="82"/>
      <c r="AC37" s="82"/>
      <c r="AD37" s="82"/>
      <c r="AE37" s="82"/>
      <c r="AF37" s="82"/>
      <c r="AG37" s="82"/>
      <c r="AH37" s="82"/>
      <c r="AI37" s="82"/>
    </row>
    <row r="38" spans="1:84" s="28" customFormat="1" ht="12.75" customHeight="1" x14ac:dyDescent="0.2">
      <c r="A38" s="70"/>
      <c r="B38" s="71"/>
      <c r="D38" s="121" t="s">
        <v>12</v>
      </c>
      <c r="E38" s="259" t="str">
        <f>Translations!$B$94</f>
        <v>Beskrivning</v>
      </c>
      <c r="G38" s="260"/>
      <c r="H38" s="121"/>
      <c r="I38" s="121"/>
      <c r="J38" s="121"/>
      <c r="K38" s="121"/>
      <c r="L38" s="121"/>
      <c r="M38" s="121"/>
      <c r="N38" s="121"/>
      <c r="O38" s="240"/>
      <c r="P38" s="214"/>
      <c r="Q38" s="214"/>
      <c r="R38" s="214"/>
      <c r="S38" s="214"/>
      <c r="T38" s="82"/>
      <c r="U38" s="82"/>
      <c r="V38" s="82"/>
      <c r="W38" s="82"/>
      <c r="X38" s="82"/>
      <c r="Y38" s="82"/>
      <c r="Z38" s="82"/>
      <c r="AA38" s="82"/>
      <c r="AB38" s="82"/>
      <c r="AC38" s="82"/>
      <c r="AD38" s="82"/>
      <c r="AE38" s="82"/>
      <c r="AF38" s="82"/>
      <c r="AG38" s="82"/>
      <c r="AH38" s="82"/>
      <c r="AI38" s="82"/>
    </row>
    <row r="39" spans="1:84" s="28" customFormat="1" ht="12.75" customHeight="1" x14ac:dyDescent="0.2">
      <c r="A39" s="70"/>
      <c r="B39" s="213"/>
      <c r="C39" s="15"/>
      <c r="D39" s="121"/>
      <c r="E39" s="757" t="str">
        <f>Translations!$B$588</f>
        <v>Om du behöver mer utrymme för beskrivningen kan du också använda externa filer och hänvisa till dem här.</v>
      </c>
      <c r="F39" s="757"/>
      <c r="G39" s="757"/>
      <c r="H39" s="757"/>
      <c r="I39" s="757"/>
      <c r="J39" s="757"/>
      <c r="K39" s="757"/>
      <c r="L39" s="757"/>
      <c r="M39" s="757"/>
      <c r="N39" s="757"/>
      <c r="O39" s="240"/>
      <c r="P39" s="77"/>
      <c r="Q39" s="214"/>
      <c r="R39" s="214"/>
      <c r="S39" s="214"/>
      <c r="T39" s="82"/>
      <c r="U39" s="82"/>
      <c r="V39" s="82"/>
      <c r="W39" s="82"/>
      <c r="X39" s="82"/>
      <c r="Y39" s="82"/>
      <c r="Z39" s="82"/>
      <c r="AA39" s="82"/>
      <c r="AB39" s="82"/>
      <c r="AC39" s="82"/>
      <c r="AD39" s="82"/>
      <c r="AE39" s="82"/>
      <c r="AF39" s="82"/>
      <c r="AG39" s="82"/>
      <c r="AH39" s="82"/>
      <c r="AI39" s="82"/>
    </row>
    <row r="40" spans="1:84" s="28" customFormat="1" ht="12.75" customHeight="1" x14ac:dyDescent="0.2">
      <c r="A40" s="261"/>
      <c r="B40" s="78"/>
      <c r="E40" s="836"/>
      <c r="F40" s="837"/>
      <c r="G40" s="837"/>
      <c r="H40" s="837"/>
      <c r="I40" s="837"/>
      <c r="J40" s="837"/>
      <c r="K40" s="837"/>
      <c r="L40" s="837"/>
      <c r="M40" s="837"/>
      <c r="N40" s="838"/>
      <c r="O40" s="240"/>
      <c r="P40" s="82"/>
      <c r="Q40" s="82"/>
      <c r="R40" s="82"/>
      <c r="S40" s="82"/>
      <c r="T40" s="82"/>
      <c r="U40" s="82"/>
      <c r="V40" s="82"/>
      <c r="W40" s="82"/>
      <c r="X40" s="82"/>
      <c r="Y40" s="82"/>
      <c r="Z40" s="82"/>
      <c r="AA40" s="82"/>
      <c r="AB40" s="82"/>
      <c r="AC40" s="82"/>
      <c r="AD40" s="82"/>
      <c r="AE40" s="82"/>
      <c r="AF40" s="82"/>
      <c r="AG40" s="82"/>
      <c r="AH40" s="82"/>
      <c r="AI40" s="251" t="b">
        <f>AND(COUNTA(CNTR_ListRelevantSections)&gt;0,OR(AB36,COUNTA(E34:E36)=0))</f>
        <v>0</v>
      </c>
    </row>
    <row r="41" spans="1:84" s="28" customFormat="1" ht="12.75" customHeight="1" x14ac:dyDescent="0.2">
      <c r="A41" s="261"/>
      <c r="B41" s="78"/>
      <c r="E41" s="828"/>
      <c r="F41" s="829"/>
      <c r="G41" s="829"/>
      <c r="H41" s="829"/>
      <c r="I41" s="829"/>
      <c r="J41" s="829"/>
      <c r="K41" s="829"/>
      <c r="L41" s="829"/>
      <c r="M41" s="829"/>
      <c r="N41" s="830"/>
      <c r="O41" s="240"/>
      <c r="P41" s="82"/>
      <c r="Q41" s="82"/>
      <c r="R41" s="82"/>
      <c r="S41" s="82"/>
      <c r="T41" s="82"/>
      <c r="U41" s="82"/>
      <c r="V41" s="82"/>
      <c r="W41" s="82"/>
      <c r="X41" s="82"/>
      <c r="Y41" s="82"/>
      <c r="Z41" s="82"/>
      <c r="AA41" s="82"/>
      <c r="AB41" s="82"/>
      <c r="AC41" s="82"/>
      <c r="AD41" s="82"/>
      <c r="AE41" s="82"/>
      <c r="AF41" s="82"/>
      <c r="AG41" s="82"/>
      <c r="AH41" s="82"/>
      <c r="AI41" s="251" t="b">
        <f>AI40</f>
        <v>0</v>
      </c>
    </row>
    <row r="42" spans="1:84" s="28" customFormat="1" ht="12.75" customHeight="1" x14ac:dyDescent="0.2">
      <c r="A42" s="261"/>
      <c r="B42" s="78"/>
      <c r="E42" s="828"/>
      <c r="F42" s="829"/>
      <c r="G42" s="829"/>
      <c r="H42" s="829"/>
      <c r="I42" s="829"/>
      <c r="J42" s="829"/>
      <c r="K42" s="829"/>
      <c r="L42" s="829"/>
      <c r="M42" s="829"/>
      <c r="N42" s="830"/>
      <c r="O42" s="240"/>
      <c r="P42" s="82"/>
      <c r="Q42" s="82"/>
      <c r="R42" s="82"/>
      <c r="S42" s="82"/>
      <c r="T42" s="82"/>
      <c r="U42" s="82"/>
      <c r="V42" s="82"/>
      <c r="W42" s="82"/>
      <c r="X42" s="82"/>
      <c r="Y42" s="82"/>
      <c r="Z42" s="82"/>
      <c r="AA42" s="82"/>
      <c r="AB42" s="82"/>
      <c r="AC42" s="82"/>
      <c r="AD42" s="82"/>
      <c r="AE42" s="82"/>
      <c r="AF42" s="82"/>
      <c r="AG42" s="82"/>
      <c r="AH42" s="82"/>
      <c r="AI42" s="251" t="b">
        <f>AI41</f>
        <v>0</v>
      </c>
    </row>
    <row r="43" spans="1:84" s="28" customFormat="1" ht="12.75" customHeight="1" x14ac:dyDescent="0.2">
      <c r="A43" s="261"/>
      <c r="B43" s="78"/>
      <c r="E43" s="828"/>
      <c r="F43" s="829"/>
      <c r="G43" s="829"/>
      <c r="H43" s="829"/>
      <c r="I43" s="829"/>
      <c r="J43" s="829"/>
      <c r="K43" s="829"/>
      <c r="L43" s="829"/>
      <c r="M43" s="829"/>
      <c r="N43" s="830"/>
      <c r="O43" s="240"/>
      <c r="P43" s="82"/>
      <c r="Q43" s="82"/>
      <c r="R43" s="82"/>
      <c r="S43" s="82"/>
      <c r="T43" s="82"/>
      <c r="U43" s="82"/>
      <c r="V43" s="82"/>
      <c r="W43" s="82"/>
      <c r="X43" s="82"/>
      <c r="Y43" s="82"/>
      <c r="Z43" s="82"/>
      <c r="AA43" s="82"/>
      <c r="AB43" s="82"/>
      <c r="AC43" s="82"/>
      <c r="AD43" s="82"/>
      <c r="AE43" s="82"/>
      <c r="AF43" s="82"/>
      <c r="AG43" s="82"/>
      <c r="AH43" s="82"/>
      <c r="AI43" s="251" t="b">
        <f>AI42</f>
        <v>0</v>
      </c>
    </row>
    <row r="44" spans="1:84" s="28" customFormat="1" ht="12.75" customHeight="1" x14ac:dyDescent="0.2">
      <c r="A44" s="261"/>
      <c r="B44" s="78"/>
      <c r="E44" s="831"/>
      <c r="F44" s="832"/>
      <c r="G44" s="832"/>
      <c r="H44" s="832"/>
      <c r="I44" s="832"/>
      <c r="J44" s="832"/>
      <c r="K44" s="832"/>
      <c r="L44" s="832"/>
      <c r="M44" s="832"/>
      <c r="N44" s="833"/>
      <c r="O44" s="240"/>
      <c r="P44" s="82"/>
      <c r="Q44" s="82"/>
      <c r="R44" s="82"/>
      <c r="S44" s="82"/>
      <c r="T44" s="82"/>
      <c r="U44" s="82"/>
      <c r="V44" s="82"/>
      <c r="W44" s="82"/>
      <c r="X44" s="82"/>
      <c r="Y44" s="82"/>
      <c r="Z44" s="82"/>
      <c r="AA44" s="82"/>
      <c r="AB44" s="82"/>
      <c r="AC44" s="82"/>
      <c r="AD44" s="82"/>
      <c r="AE44" s="82"/>
      <c r="AF44" s="82"/>
      <c r="AG44" s="82"/>
      <c r="AH44" s="82"/>
      <c r="AI44" s="251" t="b">
        <f>AI43</f>
        <v>0</v>
      </c>
    </row>
    <row r="45" spans="1:84" s="28" customFormat="1" ht="12.75" customHeight="1" thickBot="1" x14ac:dyDescent="0.25">
      <c r="A45" s="261"/>
      <c r="B45" s="78"/>
      <c r="D45" s="121"/>
      <c r="E45" s="262"/>
      <c r="F45" s="262"/>
      <c r="G45" s="262"/>
      <c r="H45" s="262"/>
      <c r="I45" s="262"/>
      <c r="J45" s="262"/>
      <c r="K45" s="262"/>
      <c r="L45" s="262"/>
      <c r="M45" s="262"/>
      <c r="N45" s="121"/>
      <c r="O45" s="240"/>
      <c r="P45" s="82"/>
      <c r="Q45" s="82"/>
      <c r="R45" s="82"/>
      <c r="S45" s="82"/>
      <c r="T45" s="82"/>
      <c r="U45" s="82"/>
      <c r="V45" s="82"/>
      <c r="W45" s="82"/>
      <c r="X45" s="82"/>
      <c r="Y45" s="82"/>
      <c r="Z45" s="82"/>
      <c r="AA45" s="82"/>
      <c r="AB45" s="82"/>
      <c r="AC45" s="82"/>
      <c r="AD45" s="82"/>
      <c r="AE45" s="82"/>
      <c r="AF45" s="82"/>
      <c r="AG45" s="82"/>
      <c r="AH45" s="82"/>
      <c r="AI45" s="82"/>
      <c r="CF45" s="263"/>
    </row>
    <row r="46" spans="1:84" ht="13.5" customHeight="1" thickBot="1" x14ac:dyDescent="0.25">
      <c r="A46" s="65"/>
      <c r="B46" s="69"/>
      <c r="C46" s="244"/>
      <c r="D46" s="245"/>
      <c r="E46" s="246"/>
      <c r="F46" s="247"/>
      <c r="G46" s="248"/>
      <c r="H46" s="248"/>
      <c r="I46" s="248"/>
      <c r="J46" s="248"/>
      <c r="K46" s="248"/>
      <c r="L46" s="248"/>
      <c r="M46" s="248"/>
      <c r="N46" s="248"/>
      <c r="O46" s="67"/>
      <c r="U46" s="188"/>
      <c r="X46" s="188"/>
    </row>
    <row r="47" spans="1:84" s="28" customFormat="1" ht="15" customHeight="1" thickBot="1" x14ac:dyDescent="0.25">
      <c r="A47" s="159" t="str">
        <f>IF(E47="","","PRINT")</f>
        <v/>
      </c>
      <c r="B47" s="71"/>
      <c r="C47" s="218">
        <v>2</v>
      </c>
      <c r="D47" s="15"/>
      <c r="E47" s="848"/>
      <c r="F47" s="849"/>
      <c r="G47" s="849"/>
      <c r="H47" s="849"/>
      <c r="I47" s="849"/>
      <c r="J47" s="849"/>
      <c r="K47" s="849"/>
      <c r="L47" s="850"/>
      <c r="M47" s="842" t="str">
        <f>IF(E48="","",INDEX(EUwideConstants!$F$312:$F$353,MATCH(E48,EUConst_TierActivityListNames,0)))</f>
        <v/>
      </c>
      <c r="N47" s="843"/>
      <c r="O47" s="151"/>
      <c r="P47" s="223" t="str">
        <f>IF(AND(E47&lt;&gt;"",COUNTIF(P48:$P$603,"PRINT")=0),"PRINT","")</f>
        <v/>
      </c>
      <c r="Q47" s="152"/>
      <c r="R47" s="249" t="str">
        <f>IF(E47="","",MATCH(E47,'B_Beskrivning av förbättringar'!$Q$54:$Q$83,0))</f>
        <v/>
      </c>
      <c r="S47" s="250" t="s">
        <v>21</v>
      </c>
      <c r="T47" s="152"/>
      <c r="U47" s="152"/>
      <c r="V47" s="152"/>
      <c r="W47" s="152"/>
      <c r="X47" s="152"/>
      <c r="Y47" s="152"/>
      <c r="Z47" s="152"/>
      <c r="AA47" s="152"/>
      <c r="AB47" s="152"/>
      <c r="AC47" s="152"/>
      <c r="AD47" s="152"/>
      <c r="AE47" s="152"/>
      <c r="AF47" s="152"/>
      <c r="AG47" s="152"/>
      <c r="AH47" s="152"/>
      <c r="AI47" s="251" t="b">
        <f>CNTR_CalcRelevant=EUconst_NotRelevant</f>
        <v>0</v>
      </c>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252"/>
      <c r="BI47" s="252"/>
      <c r="BJ47" s="252"/>
      <c r="BK47" s="252"/>
      <c r="BL47" s="252"/>
      <c r="BM47" s="252"/>
      <c r="BN47" s="252"/>
      <c r="BO47" s="252"/>
      <c r="BP47" s="252"/>
      <c r="BQ47" s="252"/>
      <c r="BR47" s="252"/>
      <c r="BS47" s="252"/>
      <c r="BT47" s="252"/>
      <c r="BU47" s="252"/>
      <c r="BV47" s="252"/>
      <c r="BW47" s="252"/>
      <c r="BX47" s="252"/>
      <c r="BY47" s="252"/>
      <c r="BZ47" s="252"/>
      <c r="CA47" s="252"/>
      <c r="CB47" s="252"/>
      <c r="CC47" s="252"/>
      <c r="CD47" s="252"/>
      <c r="CE47" s="252"/>
      <c r="CF47" s="252"/>
    </row>
    <row r="48" spans="1:84" s="28" customFormat="1" ht="15" customHeight="1" thickBot="1" x14ac:dyDescent="0.25">
      <c r="A48" s="70"/>
      <c r="B48" s="71"/>
      <c r="C48" s="15"/>
      <c r="D48" s="15"/>
      <c r="E48" s="839" t="str">
        <f>IF(E47="","",INDEX('B_Beskrivning av förbättringar'!$E$54:$E$83,R47))</f>
        <v/>
      </c>
      <c r="F48" s="840"/>
      <c r="G48" s="840"/>
      <c r="H48" s="840"/>
      <c r="I48" s="840"/>
      <c r="J48" s="840"/>
      <c r="K48" s="840"/>
      <c r="L48" s="841"/>
      <c r="M48" s="842" t="str">
        <f>IF(E47="","",INDEX('B_Beskrivning av förbättringar'!$M$54:$M$83,R47))</f>
        <v/>
      </c>
      <c r="N48" s="843"/>
      <c r="O48" s="151"/>
      <c r="P48" s="82"/>
      <c r="Q48" s="152"/>
      <c r="R48" s="238" t="str">
        <f>E48</f>
        <v/>
      </c>
      <c r="S48" s="238" t="str">
        <f>IF(E48="","",MATCH(E48,EUConst_TierActivityListNames,0)&gt;40)</f>
        <v/>
      </c>
      <c r="T48" s="152"/>
      <c r="U48" s="152"/>
      <c r="V48" s="152"/>
      <c r="W48" s="152"/>
      <c r="X48" s="152"/>
      <c r="Y48" s="152"/>
      <c r="Z48" s="152"/>
      <c r="AA48" s="152"/>
      <c r="AB48" s="152"/>
      <c r="AC48" s="152"/>
      <c r="AD48" s="152"/>
      <c r="AE48" s="152"/>
      <c r="AF48" s="152"/>
      <c r="AG48" s="152"/>
      <c r="AH48" s="152"/>
      <c r="AI48" s="152"/>
      <c r="AJ48" s="252"/>
      <c r="AK48" s="252"/>
      <c r="AL48" s="252"/>
      <c r="AM48" s="252"/>
      <c r="AN48" s="252"/>
      <c r="AO48" s="252"/>
      <c r="AP48" s="252"/>
      <c r="AQ48" s="252"/>
      <c r="AR48" s="252"/>
      <c r="AS48" s="252"/>
      <c r="AT48" s="252"/>
      <c r="AU48" s="252"/>
      <c r="AV48" s="252"/>
      <c r="AW48" s="252"/>
      <c r="AX48" s="252"/>
      <c r="AY48" s="252"/>
      <c r="AZ48" s="252"/>
      <c r="BA48" s="252"/>
      <c r="BB48" s="252"/>
      <c r="BC48" s="252"/>
      <c r="BD48" s="252"/>
      <c r="BE48" s="252"/>
      <c r="BF48" s="252"/>
      <c r="BG48" s="252"/>
      <c r="BH48" s="252"/>
      <c r="BI48" s="252"/>
      <c r="BJ48" s="252"/>
      <c r="BK48" s="252"/>
      <c r="BL48" s="252"/>
      <c r="BM48" s="252"/>
      <c r="BN48" s="252"/>
      <c r="BO48" s="252"/>
      <c r="BP48" s="252"/>
      <c r="BQ48" s="252"/>
      <c r="BR48" s="252"/>
      <c r="BS48" s="252"/>
      <c r="BT48" s="252"/>
      <c r="BU48" s="252"/>
      <c r="BV48" s="252"/>
      <c r="BW48" s="252"/>
      <c r="BX48" s="252"/>
      <c r="BY48" s="252"/>
      <c r="BZ48" s="252"/>
      <c r="CA48" s="252"/>
      <c r="CB48" s="252"/>
      <c r="CC48" s="252"/>
      <c r="CD48" s="252"/>
      <c r="CE48" s="252"/>
      <c r="CF48" s="252"/>
    </row>
    <row r="49" spans="1:84" s="28" customFormat="1" ht="5.0999999999999996" customHeight="1" x14ac:dyDescent="0.2">
      <c r="A49" s="70"/>
      <c r="B49" s="71"/>
      <c r="C49" s="15"/>
      <c r="D49" s="15"/>
      <c r="E49" s="15"/>
      <c r="F49" s="15"/>
      <c r="G49" s="5"/>
      <c r="H49" s="5"/>
      <c r="I49" s="5"/>
      <c r="M49" s="5"/>
      <c r="N49" s="5"/>
      <c r="O49" s="151"/>
      <c r="P49" s="214"/>
      <c r="Q49" s="152"/>
      <c r="R49" s="152"/>
      <c r="S49" s="152"/>
      <c r="T49" s="152"/>
      <c r="U49" s="152"/>
      <c r="V49" s="152"/>
      <c r="W49" s="152"/>
      <c r="X49" s="152"/>
      <c r="Y49" s="152"/>
      <c r="Z49" s="152"/>
      <c r="AA49" s="152"/>
      <c r="AB49" s="152"/>
      <c r="AC49" s="152"/>
      <c r="AD49" s="152"/>
      <c r="AE49" s="152"/>
      <c r="AF49" s="152"/>
      <c r="AG49" s="152"/>
      <c r="AH49" s="152"/>
      <c r="AI49" s="152"/>
      <c r="AJ49" s="252"/>
      <c r="AK49" s="252"/>
      <c r="AL49" s="252"/>
      <c r="AM49" s="252"/>
      <c r="AN49" s="252"/>
      <c r="AO49" s="252"/>
      <c r="AP49" s="252"/>
      <c r="AQ49" s="252"/>
      <c r="AR49" s="252"/>
      <c r="AS49" s="252"/>
      <c r="AT49" s="252"/>
      <c r="AU49" s="252"/>
      <c r="AV49" s="252"/>
      <c r="AW49" s="252"/>
      <c r="AX49" s="252"/>
      <c r="AY49" s="252"/>
      <c r="AZ49" s="252"/>
      <c r="BA49" s="252"/>
      <c r="BB49" s="252"/>
      <c r="BC49" s="252"/>
      <c r="BD49" s="252"/>
      <c r="BE49" s="252"/>
      <c r="BF49" s="252"/>
      <c r="BG49" s="252"/>
      <c r="BH49" s="252"/>
      <c r="BI49" s="252"/>
      <c r="BJ49" s="252"/>
      <c r="BK49" s="252"/>
      <c r="BL49" s="252"/>
      <c r="BM49" s="252"/>
      <c r="BN49" s="252"/>
      <c r="BO49" s="252"/>
      <c r="BP49" s="252"/>
      <c r="BQ49" s="252"/>
      <c r="BR49" s="252"/>
      <c r="BS49" s="252"/>
      <c r="BT49" s="252"/>
      <c r="BU49" s="252"/>
      <c r="BV49" s="252"/>
      <c r="BW49" s="252"/>
      <c r="BX49" s="252"/>
      <c r="BY49" s="252"/>
      <c r="BZ49" s="252"/>
      <c r="CA49" s="252"/>
      <c r="CB49" s="252"/>
      <c r="CC49" s="252"/>
      <c r="CD49" s="252"/>
      <c r="CE49" s="252"/>
      <c r="CF49" s="252"/>
    </row>
    <row r="50" spans="1:84" s="28" customFormat="1" ht="12.75" customHeight="1" x14ac:dyDescent="0.2">
      <c r="A50" s="70"/>
      <c r="B50" s="71"/>
      <c r="C50" s="15"/>
      <c r="D50" s="15"/>
      <c r="F50" s="844" t="str">
        <f>IF(E47="","",HYPERLINK("#JUMP_E_8",EUconst_FurtherGuidancePoint1))</f>
        <v/>
      </c>
      <c r="G50" s="845"/>
      <c r="H50" s="845"/>
      <c r="I50" s="845"/>
      <c r="J50" s="845"/>
      <c r="K50" s="845"/>
      <c r="L50" s="845"/>
      <c r="M50" s="846"/>
      <c r="N50" s="5"/>
      <c r="O50" s="151"/>
      <c r="P50" s="214"/>
      <c r="Q50" s="152"/>
      <c r="R50" s="152"/>
      <c r="S50" s="152"/>
      <c r="T50" s="152"/>
      <c r="U50" s="152"/>
      <c r="V50" s="152"/>
      <c r="W50" s="152"/>
      <c r="X50" s="152"/>
      <c r="Y50" s="152"/>
      <c r="Z50" s="152"/>
      <c r="AA50" s="152"/>
      <c r="AB50" s="152"/>
      <c r="AC50" s="152"/>
      <c r="AD50" s="152"/>
      <c r="AE50" s="152"/>
      <c r="AF50" s="152"/>
      <c r="AG50" s="152"/>
      <c r="AH50" s="152"/>
      <c r="AI50" s="152"/>
      <c r="AJ50" s="252"/>
      <c r="AK50" s="252"/>
      <c r="AL50" s="252"/>
      <c r="AM50" s="252"/>
      <c r="AN50" s="252"/>
      <c r="AO50" s="252"/>
      <c r="AP50" s="252"/>
      <c r="AQ50" s="252"/>
      <c r="AR50" s="252"/>
      <c r="AS50" s="252"/>
      <c r="AT50" s="252"/>
      <c r="AU50" s="252"/>
      <c r="AV50" s="252"/>
      <c r="AW50" s="252"/>
      <c r="AX50" s="252"/>
      <c r="AY50" s="252"/>
      <c r="AZ50" s="252"/>
      <c r="BA50" s="252"/>
      <c r="BB50" s="252"/>
      <c r="BC50" s="252"/>
      <c r="BD50" s="252"/>
      <c r="BE50" s="252"/>
      <c r="BF50" s="252"/>
      <c r="BG50" s="252"/>
      <c r="BH50" s="252"/>
      <c r="BI50" s="252"/>
      <c r="BJ50" s="252"/>
      <c r="BK50" s="252"/>
      <c r="BL50" s="252"/>
      <c r="BM50" s="252"/>
      <c r="BN50" s="252"/>
      <c r="BO50" s="252"/>
      <c r="BP50" s="252"/>
      <c r="BQ50" s="252"/>
      <c r="BR50" s="252"/>
      <c r="BS50" s="252"/>
      <c r="BT50" s="252"/>
      <c r="BU50" s="252"/>
      <c r="BV50" s="252"/>
      <c r="BW50" s="252"/>
      <c r="BX50" s="252"/>
      <c r="BY50" s="252"/>
      <c r="BZ50" s="252"/>
      <c r="CA50" s="252"/>
      <c r="CB50" s="252"/>
      <c r="CC50" s="252"/>
      <c r="CD50" s="252"/>
      <c r="CE50" s="252"/>
      <c r="CF50" s="252"/>
    </row>
    <row r="51" spans="1:84" s="28" customFormat="1" ht="5.0999999999999996" customHeight="1" x14ac:dyDescent="0.2">
      <c r="A51" s="70"/>
      <c r="B51" s="71"/>
      <c r="C51" s="15"/>
      <c r="D51" s="121"/>
      <c r="O51" s="84"/>
      <c r="P51" s="214"/>
      <c r="Q51" s="214"/>
      <c r="R51" s="214"/>
      <c r="S51" s="152"/>
      <c r="T51" s="82"/>
      <c r="U51" s="82"/>
      <c r="V51" s="82"/>
      <c r="W51" s="82"/>
      <c r="X51" s="82"/>
      <c r="Y51" s="82"/>
      <c r="Z51" s="152"/>
      <c r="AA51" s="82"/>
      <c r="AB51" s="82"/>
      <c r="AC51" s="82"/>
      <c r="AD51" s="82"/>
      <c r="AE51" s="82"/>
      <c r="AF51" s="82"/>
      <c r="AG51" s="82"/>
      <c r="AH51" s="82"/>
      <c r="AI51" s="82"/>
    </row>
    <row r="52" spans="1:84" s="28" customFormat="1" ht="38.85" customHeight="1" x14ac:dyDescent="0.2">
      <c r="A52" s="70"/>
      <c r="B52" s="71"/>
      <c r="C52" s="15"/>
      <c r="E52" s="253" t="str">
        <f>Translations!$B$609</f>
        <v>Verksamhetsuppgifter eller beräkningsfaktor:</v>
      </c>
      <c r="F52" s="254" t="str">
        <f>Translations!$B$601</f>
        <v>Krävd nivå:</v>
      </c>
      <c r="G52" s="847" t="str">
        <f>Translations!$B$610</f>
        <v xml:space="preserve">Skäl för tidigare avvikelse: </v>
      </c>
      <c r="H52" s="847"/>
      <c r="I52" s="253" t="str">
        <f>Translations!$B$611</f>
        <v>Inverkan på nivåer?</v>
      </c>
      <c r="J52" s="253" t="str">
        <f>Translations!$B$612</f>
        <v>Vidtagna åtgärder:</v>
      </c>
      <c r="K52" s="254" t="str">
        <f>Translations!$B$585</f>
        <v>När?</v>
      </c>
      <c r="L52" s="254" t="str">
        <f>Translations!$B$603</f>
        <v>Tillämpad nivå:</v>
      </c>
      <c r="O52" s="151"/>
      <c r="P52" s="82"/>
      <c r="Q52" s="152"/>
      <c r="R52" s="214"/>
      <c r="S52" s="214"/>
      <c r="T52" s="152"/>
      <c r="U52" s="152"/>
      <c r="V52" s="152"/>
      <c r="W52" s="152"/>
      <c r="X52" s="152"/>
      <c r="Y52" s="152"/>
      <c r="Z52" s="152"/>
      <c r="AA52" s="255" t="s">
        <v>22</v>
      </c>
      <c r="AB52" s="152" t="str">
        <f>$E$33</f>
        <v>Verksamhetsuppgifter eller beräkningsfaktor:</v>
      </c>
      <c r="AC52" s="152" t="str">
        <f>G52</f>
        <v xml:space="preserve">Skäl för tidigare avvikelse: </v>
      </c>
      <c r="AD52" s="152" t="str">
        <f>I52</f>
        <v>Inverkan på nivåer?</v>
      </c>
      <c r="AE52" s="152" t="str">
        <f>J52</f>
        <v>Vidtagna åtgärder:</v>
      </c>
      <c r="AF52" s="152" t="str">
        <f>K52</f>
        <v>När?</v>
      </c>
      <c r="AG52" s="152" t="str">
        <f>L52</f>
        <v>Tillämpad nivå:</v>
      </c>
      <c r="AH52" s="152"/>
      <c r="AI52" s="82"/>
      <c r="AJ52" s="252"/>
      <c r="AK52" s="252"/>
      <c r="AL52" s="252"/>
      <c r="AM52" s="252"/>
      <c r="AN52" s="252"/>
      <c r="AO52" s="252"/>
      <c r="AP52" s="252"/>
      <c r="AQ52" s="252"/>
      <c r="AR52" s="252"/>
      <c r="AS52" s="252"/>
      <c r="AT52" s="252"/>
      <c r="AU52" s="252"/>
      <c r="AV52" s="252"/>
      <c r="AW52" s="252"/>
      <c r="AX52" s="252"/>
      <c r="AY52" s="252"/>
      <c r="AZ52" s="252"/>
      <c r="BA52" s="252"/>
      <c r="BB52" s="252"/>
      <c r="BC52" s="252"/>
      <c r="BD52" s="252"/>
      <c r="BE52" s="252"/>
      <c r="BF52" s="252"/>
      <c r="BG52" s="252"/>
      <c r="BH52" s="252"/>
      <c r="BI52" s="252"/>
      <c r="BJ52" s="252"/>
      <c r="BK52" s="252"/>
      <c r="BL52" s="252"/>
      <c r="BM52" s="252"/>
      <c r="BN52" s="252"/>
      <c r="BO52" s="252"/>
      <c r="BP52" s="252"/>
      <c r="BQ52" s="252"/>
      <c r="BR52" s="252"/>
      <c r="BS52" s="252"/>
      <c r="BT52" s="252"/>
      <c r="BU52" s="252"/>
      <c r="BV52" s="252"/>
      <c r="BW52" s="252"/>
      <c r="BX52" s="252"/>
      <c r="BY52" s="252"/>
      <c r="BZ52" s="252"/>
      <c r="CA52" s="252"/>
      <c r="CB52" s="252"/>
      <c r="CC52" s="252"/>
      <c r="CD52" s="252"/>
      <c r="CE52" s="252"/>
      <c r="CF52" s="252"/>
    </row>
    <row r="53" spans="1:84" s="28" customFormat="1" ht="15" customHeight="1" x14ac:dyDescent="0.2">
      <c r="A53" s="70"/>
      <c r="B53" s="71"/>
      <c r="D53" s="91" t="s">
        <v>6</v>
      </c>
      <c r="E53" s="256"/>
      <c r="F53" s="257" t="str">
        <f>IF(OR(X53="",X53=EUconst_NA),"",IF(CNTR_SmallEmitter,1,X53))</f>
        <v/>
      </c>
      <c r="G53" s="826"/>
      <c r="H53" s="827"/>
      <c r="I53" s="99"/>
      <c r="J53" s="99"/>
      <c r="K53" s="221"/>
      <c r="L53" s="258"/>
      <c r="M53" s="834" t="str">
        <f>IF(OR(ISBLANK(L53),L53=EUconst_NoTier),"",IF($Z53=0,EUconst_NotApplicable,IF(ISERROR($Z53),"",$Z53)))</f>
        <v/>
      </c>
      <c r="N53" s="835"/>
      <c r="O53" s="84"/>
      <c r="P53" s="214"/>
      <c r="Q53" s="214"/>
      <c r="R53" s="238" t="str">
        <f>E48</f>
        <v/>
      </c>
      <c r="S53" s="152"/>
      <c r="T53" s="251" t="str">
        <f>IF(COUNTIF(EUconst_FactorRelevantInklPFC,E53)=0,"",INDEX(EUwideConstants!$C$665:$C$680,MATCH(E53,EUconst_FactorRelevantInklPFC,0))&amp;R53)</f>
        <v/>
      </c>
      <c r="U53" s="82"/>
      <c r="V53" s="251" t="str">
        <f>IF(T53="","",INDEX(EUwideConstants!$E$665:$E$680,MATCH(E53,EUconst_FactorRelevantInklPFC,0)))</f>
        <v/>
      </c>
      <c r="W53" s="82"/>
      <c r="X53" s="223" t="str">
        <f>IF(OR(R53="",T53=""),"",IF(CNTR_IsCategoryA,INDEX(EUwideConstants!$G:$G,MATCH(T53,EUwideConstants!$Q:$Q,0)),INDEX(EUwideConstants!$N:$N,MATCH(T53,EUwideConstants!$Q:$Q,0))))</f>
        <v/>
      </c>
      <c r="Y53" s="251" t="str">
        <f>IF(F53="","",IF(F53=EUconst_NA,"",INDEX(EUwideConstants!$H:$M,MATCH(T53,EUwideConstants!$Q:$Q,0),MATCH(F53,CNTR_TierList,0))))</f>
        <v/>
      </c>
      <c r="Z53" s="251" t="str">
        <f>IF(ISBLANK(L53),"",IF(L53=EUconst_NA,"",INDEX(EUwideConstants!$H:$M,MATCH(T53,EUwideConstants!$Q:$Q,0),MATCH(L53,CNTR_TierList,0))))</f>
        <v/>
      </c>
      <c r="AA53" s="82"/>
      <c r="AB53" s="223" t="b">
        <f>AND(COUNTA(CNTR_ListRelevantSections)&gt;0,E47="")</f>
        <v>0</v>
      </c>
      <c r="AC53" s="223" t="b">
        <f>AND(COUNTA(CNTR_ListRelevantSections)&gt;0,OR(E53="",AB53))</f>
        <v>0</v>
      </c>
      <c r="AD53" s="223" t="b">
        <f t="shared" ref="AD53:AE55" si="1">AC53</f>
        <v>0</v>
      </c>
      <c r="AE53" s="223" t="b">
        <f t="shared" si="1"/>
        <v>0</v>
      </c>
      <c r="AF53" s="223" t="b">
        <f>OR(AD53,AND(J53&lt;&gt;"",J53=FALSE))</f>
        <v>0</v>
      </c>
      <c r="AG53" s="223" t="b">
        <f>OR(AF53,AND(I53&lt;&gt;"",I53=FALSE))</f>
        <v>0</v>
      </c>
      <c r="AH53" s="82"/>
      <c r="AI53" s="82"/>
      <c r="AJ53" s="252"/>
      <c r="AK53" s="252"/>
      <c r="AL53" s="252"/>
      <c r="AM53" s="252"/>
      <c r="AN53" s="252"/>
      <c r="AO53" s="252"/>
      <c r="AP53" s="252"/>
      <c r="AQ53" s="252"/>
      <c r="AR53" s="252"/>
      <c r="AS53" s="252"/>
      <c r="AT53" s="252"/>
      <c r="AU53" s="252"/>
      <c r="AV53" s="252"/>
      <c r="AW53" s="252"/>
      <c r="AX53" s="252"/>
      <c r="AY53" s="252"/>
      <c r="AZ53" s="252"/>
      <c r="BA53" s="252"/>
      <c r="BB53" s="252"/>
      <c r="BC53" s="252"/>
      <c r="BD53" s="252"/>
      <c r="BE53" s="252"/>
      <c r="BF53" s="252"/>
      <c r="BG53" s="252"/>
      <c r="BH53" s="252"/>
      <c r="BI53" s="252"/>
      <c r="BJ53" s="252"/>
      <c r="BK53" s="252"/>
      <c r="BL53" s="252"/>
      <c r="BM53" s="252"/>
      <c r="BN53" s="252"/>
      <c r="BO53" s="252"/>
      <c r="BP53" s="252"/>
      <c r="BQ53" s="252"/>
      <c r="BR53" s="252"/>
      <c r="BS53" s="252"/>
      <c r="BT53" s="252"/>
      <c r="BU53" s="252"/>
      <c r="BV53" s="252"/>
      <c r="BW53" s="252"/>
      <c r="BX53" s="252"/>
      <c r="BY53" s="252"/>
      <c r="BZ53" s="252"/>
      <c r="CA53" s="252"/>
      <c r="CB53" s="252"/>
      <c r="CC53" s="252"/>
      <c r="CD53" s="252"/>
      <c r="CE53" s="252"/>
      <c r="CF53" s="252"/>
    </row>
    <row r="54" spans="1:84" s="28" customFormat="1" ht="15" customHeight="1" x14ac:dyDescent="0.2">
      <c r="A54" s="70"/>
      <c r="B54" s="71"/>
      <c r="D54" s="91" t="s">
        <v>8</v>
      </c>
      <c r="E54" s="256"/>
      <c r="F54" s="257" t="str">
        <f>IF(OR(X54="",X54=EUconst_NA),"",IF(CNTR_SmallEmitter,1,X54))</f>
        <v/>
      </c>
      <c r="G54" s="826"/>
      <c r="H54" s="827"/>
      <c r="I54" s="99"/>
      <c r="J54" s="99"/>
      <c r="K54" s="221"/>
      <c r="L54" s="258"/>
      <c r="M54" s="834" t="str">
        <f>IF(OR(ISBLANK(L54),L54=EUconst_NoTier),"",IF($Z54=0,EUconst_NotApplicable,IF(ISERROR($Z54),"",$Z54)))</f>
        <v/>
      </c>
      <c r="N54" s="835"/>
      <c r="O54" s="84"/>
      <c r="P54" s="214"/>
      <c r="Q54" s="214"/>
      <c r="R54" s="238" t="str">
        <f>R53</f>
        <v/>
      </c>
      <c r="S54" s="152"/>
      <c r="T54" s="251" t="str">
        <f>IF(COUNTIF(EUconst_FactorRelevantInklPFC,E54)=0,"",INDEX(EUwideConstants!$C$665:$C$680,MATCH(E54,EUconst_FactorRelevantInklPFC,0))&amp;R54)</f>
        <v/>
      </c>
      <c r="U54" s="82"/>
      <c r="V54" s="251" t="str">
        <f>IF(T54="","",INDEX(EUwideConstants!$E$665:$E$680,MATCH(E54,EUconst_FactorRelevantInklPFC,0)))</f>
        <v/>
      </c>
      <c r="W54" s="82"/>
      <c r="X54" s="223" t="str">
        <f>IF(OR(R54="",T54=""),"",IF(CNTR_IsCategoryA,INDEX(EUwideConstants!$G:$G,MATCH(T54,EUwideConstants!$Q:$Q,0)),INDEX(EUwideConstants!$N:$N,MATCH(T54,EUwideConstants!$Q:$Q,0))))</f>
        <v/>
      </c>
      <c r="Y54" s="251" t="str">
        <f>IF(F54="","",IF(F54=EUconst_NA,"",INDEX(EUwideConstants!$H:$M,MATCH(T54,EUwideConstants!$Q:$Q,0),MATCH(F54,CNTR_TierList,0))))</f>
        <v/>
      </c>
      <c r="Z54" s="251" t="str">
        <f>IF(ISBLANK(L54),"",IF(L54=EUconst_NA,"",INDEX(EUwideConstants!$H:$M,MATCH(T54,EUwideConstants!$Q:$Q,0),MATCH(L54,CNTR_TierList,0))))</f>
        <v/>
      </c>
      <c r="AA54" s="82"/>
      <c r="AB54" s="223" t="b">
        <f>AND(COUNTA(CNTR_ListRelevantSections)&gt;0,E47="")</f>
        <v>0</v>
      </c>
      <c r="AC54" s="223" t="b">
        <f>AND(COUNTA(CNTR_ListRelevantSections)&gt;0,OR(E54="",AB54))</f>
        <v>0</v>
      </c>
      <c r="AD54" s="223" t="b">
        <f t="shared" si="1"/>
        <v>0</v>
      </c>
      <c r="AE54" s="223" t="b">
        <f t="shared" si="1"/>
        <v>0</v>
      </c>
      <c r="AF54" s="223" t="b">
        <f>OR(AD54,AND(J54&lt;&gt;"",J54=FALSE))</f>
        <v>0</v>
      </c>
      <c r="AG54" s="223" t="b">
        <f>OR(AF54,AND(I54&lt;&gt;"",I54=FALSE))</f>
        <v>0</v>
      </c>
      <c r="AH54" s="82"/>
      <c r="AI54" s="82"/>
      <c r="AJ54" s="252"/>
      <c r="AK54" s="252"/>
      <c r="AL54" s="252"/>
      <c r="AM54" s="252"/>
      <c r="AN54" s="252"/>
      <c r="AO54" s="252"/>
      <c r="AP54" s="252"/>
      <c r="AQ54" s="252"/>
      <c r="AR54" s="252"/>
      <c r="AS54" s="252"/>
      <c r="AT54" s="252"/>
      <c r="AU54" s="252"/>
      <c r="AV54" s="252"/>
      <c r="AW54" s="252"/>
      <c r="AX54" s="252"/>
      <c r="AY54" s="252"/>
      <c r="AZ54" s="252"/>
      <c r="BA54" s="252"/>
      <c r="BB54" s="252"/>
      <c r="BC54" s="252"/>
      <c r="BD54" s="252"/>
      <c r="BE54" s="252"/>
      <c r="BF54" s="252"/>
      <c r="BG54" s="252"/>
      <c r="BH54" s="252"/>
      <c r="BI54" s="252"/>
      <c r="BJ54" s="252"/>
      <c r="BK54" s="252"/>
      <c r="BL54" s="252"/>
      <c r="BM54" s="252"/>
      <c r="BN54" s="252"/>
      <c r="BO54" s="252"/>
      <c r="BP54" s="252"/>
      <c r="BQ54" s="252"/>
      <c r="BR54" s="252"/>
      <c r="BS54" s="252"/>
      <c r="BT54" s="252"/>
      <c r="BU54" s="252"/>
      <c r="BV54" s="252"/>
      <c r="BW54" s="252"/>
      <c r="BX54" s="252"/>
      <c r="BY54" s="252"/>
      <c r="BZ54" s="252"/>
      <c r="CA54" s="252"/>
      <c r="CB54" s="252"/>
      <c r="CC54" s="252"/>
      <c r="CD54" s="252"/>
      <c r="CE54" s="252"/>
      <c r="CF54" s="252"/>
    </row>
    <row r="55" spans="1:84" s="28" customFormat="1" ht="15" customHeight="1" x14ac:dyDescent="0.2">
      <c r="A55" s="70"/>
      <c r="B55" s="71"/>
      <c r="D55" s="91" t="s">
        <v>9</v>
      </c>
      <c r="E55" s="256"/>
      <c r="F55" s="257" t="str">
        <f>IF(OR(X55="",X55=EUconst_NA),"",IF(CNTR_SmallEmitter,1,X55))</f>
        <v/>
      </c>
      <c r="G55" s="826"/>
      <c r="H55" s="827"/>
      <c r="I55" s="99"/>
      <c r="J55" s="99"/>
      <c r="K55" s="221"/>
      <c r="L55" s="258"/>
      <c r="M55" s="834" t="str">
        <f>IF(OR(ISBLANK(L55),L55=EUconst_NoTier),"",IF($Z55=0,EUconst_NotApplicable,IF(ISERROR($Z55),"",$Z55)))</f>
        <v/>
      </c>
      <c r="N55" s="835"/>
      <c r="O55" s="84"/>
      <c r="P55" s="214"/>
      <c r="Q55" s="214"/>
      <c r="R55" s="238" t="str">
        <f>R54</f>
        <v/>
      </c>
      <c r="S55" s="152"/>
      <c r="T55" s="251" t="str">
        <f>IF(COUNTIF(EUconst_FactorRelevantInklPFC,E55)=0,"",INDEX(EUwideConstants!$C$665:$C$680,MATCH(E55,EUconst_FactorRelevantInklPFC,0))&amp;R55)</f>
        <v/>
      </c>
      <c r="U55" s="82"/>
      <c r="V55" s="251" t="str">
        <f>IF(T55="","",INDEX(EUwideConstants!$E$665:$E$680,MATCH(E55,EUconst_FactorRelevantInklPFC,0)))</f>
        <v/>
      </c>
      <c r="W55" s="82"/>
      <c r="X55" s="223" t="str">
        <f>IF(OR(R55="",T55=""),"",IF(CNTR_IsCategoryA,INDEX(EUwideConstants!$G:$G,MATCH(T55,EUwideConstants!$Q:$Q,0)),INDEX(EUwideConstants!$N:$N,MATCH(T55,EUwideConstants!$Q:$Q,0))))</f>
        <v/>
      </c>
      <c r="Y55" s="251" t="str">
        <f>IF(F55="","",IF(F55=EUconst_NA,"",INDEX(EUwideConstants!$H:$M,MATCH(T55,EUwideConstants!$Q:$Q,0),MATCH(F55,CNTR_TierList,0))))</f>
        <v/>
      </c>
      <c r="Z55" s="251" t="str">
        <f>IF(ISBLANK(L55),"",IF(L55=EUconst_NA,"",INDEX(EUwideConstants!$H:$M,MATCH(T55,EUwideConstants!$Q:$Q,0),MATCH(L55,CNTR_TierList,0))))</f>
        <v/>
      </c>
      <c r="AA55" s="82"/>
      <c r="AB55" s="223" t="b">
        <f>AND(COUNTA(CNTR_ListRelevantSections)&gt;0,E47="")</f>
        <v>0</v>
      </c>
      <c r="AC55" s="223" t="b">
        <f>AND(COUNTA(CNTR_ListRelevantSections)&gt;0,OR(E55="",AB55))</f>
        <v>0</v>
      </c>
      <c r="AD55" s="223" t="b">
        <f t="shared" si="1"/>
        <v>0</v>
      </c>
      <c r="AE55" s="223" t="b">
        <f t="shared" si="1"/>
        <v>0</v>
      </c>
      <c r="AF55" s="223" t="b">
        <f>OR(AD55,AND(J55&lt;&gt;"",J55=FALSE))</f>
        <v>0</v>
      </c>
      <c r="AG55" s="223" t="b">
        <f>OR(AF55,AND(I55&lt;&gt;"",I55=FALSE))</f>
        <v>0</v>
      </c>
      <c r="AH55" s="82"/>
      <c r="AI55" s="82"/>
      <c r="AJ55" s="252"/>
      <c r="AK55" s="252"/>
      <c r="AL55" s="252"/>
      <c r="AM55" s="252"/>
      <c r="AN55" s="252"/>
      <c r="AO55" s="252"/>
      <c r="AP55" s="252"/>
      <c r="AQ55" s="252"/>
      <c r="AR55" s="252"/>
      <c r="AS55" s="252"/>
      <c r="AT55" s="252"/>
      <c r="AU55" s="252"/>
      <c r="AV55" s="252"/>
      <c r="AW55" s="252"/>
      <c r="AX55" s="252"/>
      <c r="AY55" s="252"/>
      <c r="AZ55" s="252"/>
      <c r="BA55" s="252"/>
      <c r="BB55" s="252"/>
      <c r="BC55" s="252"/>
      <c r="BD55" s="252"/>
      <c r="BE55" s="252"/>
      <c r="BF55" s="252"/>
      <c r="BG55" s="252"/>
      <c r="BH55" s="252"/>
      <c r="BI55" s="252"/>
      <c r="BJ55" s="252"/>
      <c r="BK55" s="252"/>
      <c r="BL55" s="252"/>
      <c r="BM55" s="252"/>
      <c r="BN55" s="252"/>
      <c r="BO55" s="252"/>
      <c r="BP55" s="252"/>
      <c r="BQ55" s="252"/>
      <c r="BR55" s="252"/>
      <c r="BS55" s="252"/>
      <c r="BT55" s="252"/>
      <c r="BU55" s="252"/>
      <c r="BV55" s="252"/>
      <c r="BW55" s="252"/>
      <c r="BX55" s="252"/>
      <c r="BY55" s="252"/>
      <c r="BZ55" s="252"/>
      <c r="CA55" s="252"/>
      <c r="CB55" s="252"/>
      <c r="CC55" s="252"/>
      <c r="CD55" s="252"/>
      <c r="CE55" s="252"/>
      <c r="CF55" s="252"/>
    </row>
    <row r="56" spans="1:84" s="28" customFormat="1" ht="5.0999999999999996" customHeight="1" x14ac:dyDescent="0.2">
      <c r="A56" s="70"/>
      <c r="B56" s="71"/>
      <c r="C56" s="15"/>
      <c r="D56" s="121"/>
      <c r="G56" s="121"/>
      <c r="H56" s="121"/>
      <c r="I56" s="121"/>
      <c r="J56" s="121"/>
      <c r="O56" s="84"/>
      <c r="P56" s="214"/>
      <c r="Q56" s="214"/>
      <c r="R56" s="214"/>
      <c r="S56" s="214"/>
      <c r="T56" s="82"/>
      <c r="U56" s="82"/>
      <c r="V56" s="82"/>
      <c r="W56" s="82"/>
      <c r="X56" s="82"/>
      <c r="Y56" s="82"/>
      <c r="Z56" s="82"/>
      <c r="AA56" s="82"/>
      <c r="AB56" s="82"/>
      <c r="AC56" s="82"/>
      <c r="AD56" s="82"/>
      <c r="AE56" s="82"/>
      <c r="AF56" s="82"/>
      <c r="AG56" s="82"/>
      <c r="AH56" s="82"/>
      <c r="AI56" s="82"/>
    </row>
    <row r="57" spans="1:84" s="28" customFormat="1" ht="12.75" customHeight="1" x14ac:dyDescent="0.2">
      <c r="A57" s="70"/>
      <c r="B57" s="71"/>
      <c r="D57" s="121" t="s">
        <v>12</v>
      </c>
      <c r="E57" s="259" t="str">
        <f>Translations!$B$94</f>
        <v>Beskrivning</v>
      </c>
      <c r="G57" s="260"/>
      <c r="H57" s="121"/>
      <c r="I57" s="121"/>
      <c r="J57" s="121"/>
      <c r="K57" s="121"/>
      <c r="L57" s="121"/>
      <c r="M57" s="121"/>
      <c r="N57" s="121"/>
      <c r="O57" s="84"/>
      <c r="P57" s="214"/>
      <c r="Q57" s="214"/>
      <c r="R57" s="214"/>
      <c r="S57" s="214"/>
      <c r="T57" s="82"/>
      <c r="U57" s="82"/>
      <c r="V57" s="82"/>
      <c r="W57" s="82"/>
      <c r="X57" s="82"/>
      <c r="Y57" s="82"/>
      <c r="Z57" s="82"/>
      <c r="AA57" s="82"/>
      <c r="AB57" s="82"/>
      <c r="AC57" s="82"/>
      <c r="AD57" s="82"/>
      <c r="AE57" s="82"/>
      <c r="AF57" s="82"/>
      <c r="AG57" s="82"/>
      <c r="AH57" s="82"/>
      <c r="AI57" s="82"/>
    </row>
    <row r="58" spans="1:84" s="28" customFormat="1" ht="12.75" customHeight="1" x14ac:dyDescent="0.2">
      <c r="A58" s="70"/>
      <c r="B58" s="213"/>
      <c r="C58" s="15"/>
      <c r="D58" s="121"/>
      <c r="E58" s="757" t="str">
        <f>Translations!$B$588</f>
        <v>Om du behöver mer utrymme för beskrivningen kan du också använda externa filer och hänvisa till dem här.</v>
      </c>
      <c r="F58" s="757"/>
      <c r="G58" s="757"/>
      <c r="H58" s="757"/>
      <c r="I58" s="757"/>
      <c r="J58" s="757"/>
      <c r="K58" s="757"/>
      <c r="L58" s="757"/>
      <c r="M58" s="757"/>
      <c r="N58" s="757"/>
      <c r="O58" s="84"/>
      <c r="P58" s="77"/>
      <c r="Q58" s="214"/>
      <c r="R58" s="214"/>
      <c r="S58" s="214"/>
      <c r="T58" s="82"/>
      <c r="U58" s="82"/>
      <c r="V58" s="82"/>
      <c r="W58" s="82"/>
      <c r="X58" s="82"/>
      <c r="Y58" s="82"/>
      <c r="Z58" s="82"/>
      <c r="AA58" s="82"/>
      <c r="AB58" s="82"/>
      <c r="AC58" s="82"/>
      <c r="AD58" s="82"/>
      <c r="AE58" s="82"/>
      <c r="AF58" s="82"/>
      <c r="AG58" s="82"/>
      <c r="AH58" s="82"/>
      <c r="AI58" s="82"/>
    </row>
    <row r="59" spans="1:84" s="28" customFormat="1" ht="12.75" customHeight="1" x14ac:dyDescent="0.2">
      <c r="A59" s="261"/>
      <c r="B59" s="78"/>
      <c r="E59" s="836"/>
      <c r="F59" s="837"/>
      <c r="G59" s="837"/>
      <c r="H59" s="837"/>
      <c r="I59" s="837"/>
      <c r="J59" s="837"/>
      <c r="K59" s="837"/>
      <c r="L59" s="837"/>
      <c r="M59" s="837"/>
      <c r="N59" s="838"/>
      <c r="O59" s="81"/>
      <c r="P59" s="82"/>
      <c r="Q59" s="82"/>
      <c r="R59" s="82"/>
      <c r="S59" s="82"/>
      <c r="T59" s="82"/>
      <c r="U59" s="82"/>
      <c r="V59" s="82"/>
      <c r="W59" s="82"/>
      <c r="X59" s="82"/>
      <c r="Y59" s="82"/>
      <c r="Z59" s="82"/>
      <c r="AA59" s="82"/>
      <c r="AB59" s="82"/>
      <c r="AC59" s="82"/>
      <c r="AD59" s="82"/>
      <c r="AE59" s="82"/>
      <c r="AF59" s="82"/>
      <c r="AG59" s="82"/>
      <c r="AH59" s="82"/>
      <c r="AI59" s="251" t="b">
        <f>AND(COUNTA(CNTR_ListRelevantSections)&gt;0,OR(AB55,COUNTA(E53:E55)=0))</f>
        <v>0</v>
      </c>
    </row>
    <row r="60" spans="1:84" s="28" customFormat="1" ht="12.75" customHeight="1" x14ac:dyDescent="0.2">
      <c r="A60" s="261"/>
      <c r="B60" s="78"/>
      <c r="E60" s="828"/>
      <c r="F60" s="829"/>
      <c r="G60" s="829"/>
      <c r="H60" s="829"/>
      <c r="I60" s="829"/>
      <c r="J60" s="829"/>
      <c r="K60" s="829"/>
      <c r="L60" s="829"/>
      <c r="M60" s="829"/>
      <c r="N60" s="830"/>
      <c r="O60" s="81"/>
      <c r="P60" s="82"/>
      <c r="Q60" s="82"/>
      <c r="R60" s="82"/>
      <c r="S60" s="82"/>
      <c r="T60" s="82"/>
      <c r="U60" s="82"/>
      <c r="V60" s="82"/>
      <c r="W60" s="82"/>
      <c r="X60" s="82"/>
      <c r="Y60" s="82"/>
      <c r="Z60" s="82"/>
      <c r="AA60" s="82"/>
      <c r="AB60" s="82"/>
      <c r="AC60" s="82"/>
      <c r="AD60" s="82"/>
      <c r="AE60" s="82"/>
      <c r="AF60" s="82"/>
      <c r="AG60" s="82"/>
      <c r="AH60" s="82"/>
      <c r="AI60" s="251" t="b">
        <f>AI59</f>
        <v>0</v>
      </c>
    </row>
    <row r="61" spans="1:84" s="28" customFormat="1" ht="12.75" customHeight="1" x14ac:dyDescent="0.2">
      <c r="A61" s="261"/>
      <c r="B61" s="78"/>
      <c r="E61" s="828"/>
      <c r="F61" s="829"/>
      <c r="G61" s="829"/>
      <c r="H61" s="829"/>
      <c r="I61" s="829"/>
      <c r="J61" s="829"/>
      <c r="K61" s="829"/>
      <c r="L61" s="829"/>
      <c r="M61" s="829"/>
      <c r="N61" s="830"/>
      <c r="O61" s="81"/>
      <c r="P61" s="82"/>
      <c r="Q61" s="82"/>
      <c r="R61" s="82"/>
      <c r="S61" s="82"/>
      <c r="T61" s="82"/>
      <c r="U61" s="82"/>
      <c r="V61" s="82"/>
      <c r="W61" s="82"/>
      <c r="X61" s="82"/>
      <c r="Y61" s="82"/>
      <c r="Z61" s="82"/>
      <c r="AA61" s="82"/>
      <c r="AB61" s="82"/>
      <c r="AC61" s="82"/>
      <c r="AD61" s="82"/>
      <c r="AE61" s="82"/>
      <c r="AF61" s="82"/>
      <c r="AG61" s="82"/>
      <c r="AH61" s="82"/>
      <c r="AI61" s="251" t="b">
        <f>AI60</f>
        <v>0</v>
      </c>
    </row>
    <row r="62" spans="1:84" s="28" customFormat="1" ht="12.75" customHeight="1" x14ac:dyDescent="0.2">
      <c r="A62" s="261"/>
      <c r="B62" s="78"/>
      <c r="E62" s="828"/>
      <c r="F62" s="829"/>
      <c r="G62" s="829"/>
      <c r="H62" s="829"/>
      <c r="I62" s="829"/>
      <c r="J62" s="829"/>
      <c r="K62" s="829"/>
      <c r="L62" s="829"/>
      <c r="M62" s="829"/>
      <c r="N62" s="830"/>
      <c r="O62" s="81"/>
      <c r="P62" s="82"/>
      <c r="Q62" s="82"/>
      <c r="R62" s="82"/>
      <c r="S62" s="82"/>
      <c r="T62" s="82"/>
      <c r="U62" s="82"/>
      <c r="V62" s="82"/>
      <c r="W62" s="82"/>
      <c r="X62" s="82"/>
      <c r="Y62" s="82"/>
      <c r="Z62" s="82"/>
      <c r="AA62" s="82"/>
      <c r="AB62" s="82"/>
      <c r="AC62" s="82"/>
      <c r="AD62" s="82"/>
      <c r="AE62" s="82"/>
      <c r="AF62" s="82"/>
      <c r="AG62" s="82"/>
      <c r="AH62" s="82"/>
      <c r="AI62" s="251" t="b">
        <f>AI61</f>
        <v>0</v>
      </c>
    </row>
    <row r="63" spans="1:84" s="28" customFormat="1" ht="12.75" customHeight="1" x14ac:dyDescent="0.2">
      <c r="A63" s="261"/>
      <c r="B63" s="78"/>
      <c r="E63" s="831"/>
      <c r="F63" s="832"/>
      <c r="G63" s="832"/>
      <c r="H63" s="832"/>
      <c r="I63" s="832"/>
      <c r="J63" s="832"/>
      <c r="K63" s="832"/>
      <c r="L63" s="832"/>
      <c r="M63" s="832"/>
      <c r="N63" s="833"/>
      <c r="O63" s="81"/>
      <c r="P63" s="82"/>
      <c r="Q63" s="82"/>
      <c r="R63" s="82"/>
      <c r="S63" s="82"/>
      <c r="T63" s="82"/>
      <c r="U63" s="82"/>
      <c r="V63" s="82"/>
      <c r="W63" s="82"/>
      <c r="X63" s="82"/>
      <c r="Y63" s="82"/>
      <c r="Z63" s="82"/>
      <c r="AA63" s="82"/>
      <c r="AB63" s="82"/>
      <c r="AC63" s="82"/>
      <c r="AD63" s="82"/>
      <c r="AE63" s="82"/>
      <c r="AF63" s="82"/>
      <c r="AG63" s="82"/>
      <c r="AH63" s="82"/>
      <c r="AI63" s="251" t="b">
        <f>AI62</f>
        <v>0</v>
      </c>
    </row>
    <row r="64" spans="1:84" s="28" customFormat="1" ht="12.75" customHeight="1" thickBot="1" x14ac:dyDescent="0.25">
      <c r="A64" s="261"/>
      <c r="B64" s="78"/>
      <c r="D64" s="121"/>
      <c r="E64" s="262"/>
      <c r="F64" s="262"/>
      <c r="G64" s="262"/>
      <c r="H64" s="262"/>
      <c r="I64" s="262"/>
      <c r="J64" s="262"/>
      <c r="K64" s="262"/>
      <c r="L64" s="262"/>
      <c r="M64" s="262"/>
      <c r="N64" s="121"/>
      <c r="O64" s="81"/>
      <c r="P64" s="82"/>
      <c r="Q64" s="82"/>
      <c r="R64" s="82"/>
      <c r="S64" s="82"/>
      <c r="T64" s="82"/>
      <c r="U64" s="82"/>
      <c r="V64" s="82"/>
      <c r="W64" s="82"/>
      <c r="X64" s="82"/>
      <c r="Y64" s="82"/>
      <c r="Z64" s="82"/>
      <c r="AA64" s="82"/>
      <c r="AB64" s="82"/>
      <c r="AC64" s="82"/>
      <c r="AD64" s="82"/>
      <c r="AE64" s="82"/>
      <c r="AF64" s="82"/>
      <c r="AG64" s="82"/>
      <c r="AH64" s="82"/>
      <c r="AI64" s="82"/>
      <c r="CF64" s="263"/>
    </row>
    <row r="65" spans="1:84" ht="13.5" customHeight="1" thickBot="1" x14ac:dyDescent="0.25">
      <c r="A65" s="65"/>
      <c r="B65" s="69"/>
      <c r="C65" s="244"/>
      <c r="D65" s="245"/>
      <c r="E65" s="246"/>
      <c r="F65" s="247"/>
      <c r="G65" s="248"/>
      <c r="H65" s="248"/>
      <c r="I65" s="248"/>
      <c r="J65" s="248"/>
      <c r="K65" s="248"/>
      <c r="L65" s="248"/>
      <c r="M65" s="248"/>
      <c r="N65" s="248"/>
      <c r="O65" s="67"/>
      <c r="U65" s="188"/>
      <c r="X65" s="188"/>
    </row>
    <row r="66" spans="1:84" s="28" customFormat="1" ht="15" customHeight="1" thickBot="1" x14ac:dyDescent="0.25">
      <c r="A66" s="159" t="str">
        <f>IF(E66="","","PRINT")</f>
        <v/>
      </c>
      <c r="B66" s="71"/>
      <c r="C66" s="218">
        <f>C47+1</f>
        <v>3</v>
      </c>
      <c r="D66" s="15"/>
      <c r="E66" s="848"/>
      <c r="F66" s="849"/>
      <c r="G66" s="849"/>
      <c r="H66" s="849"/>
      <c r="I66" s="849"/>
      <c r="J66" s="849"/>
      <c r="K66" s="849"/>
      <c r="L66" s="850"/>
      <c r="M66" s="842" t="str">
        <f>IF(E67="","",INDEX(EUwideConstants!$F$312:$F$353,MATCH(E67,EUConst_TierActivityListNames,0)))</f>
        <v/>
      </c>
      <c r="N66" s="843"/>
      <c r="O66" s="151"/>
      <c r="P66" s="223" t="str">
        <f>IF(AND(E66&lt;&gt;"",COUNTIF(P67:$P$603,"PRINT")=0),"PRINT","")</f>
        <v/>
      </c>
      <c r="Q66" s="152"/>
      <c r="R66" s="249" t="str">
        <f>IF(E66="","",MATCH(E66,'B_Beskrivning av förbättringar'!$Q$54:$Q$83,0))</f>
        <v/>
      </c>
      <c r="S66" s="250" t="s">
        <v>21</v>
      </c>
      <c r="T66" s="152"/>
      <c r="U66" s="152"/>
      <c r="V66" s="152"/>
      <c r="W66" s="152"/>
      <c r="X66" s="152"/>
      <c r="Y66" s="152"/>
      <c r="Z66" s="152"/>
      <c r="AA66" s="152"/>
      <c r="AB66" s="152"/>
      <c r="AC66" s="152"/>
      <c r="AD66" s="152"/>
      <c r="AE66" s="152"/>
      <c r="AF66" s="152"/>
      <c r="AG66" s="152"/>
      <c r="AH66" s="152"/>
      <c r="AI66" s="251" t="b">
        <f>CNTR_CalcRelevant=EUconst_NotRelevant</f>
        <v>0</v>
      </c>
      <c r="AJ66" s="252"/>
      <c r="AK66" s="252"/>
      <c r="AL66" s="252"/>
      <c r="AM66" s="252"/>
      <c r="AN66" s="252"/>
      <c r="AO66" s="252"/>
      <c r="AP66" s="252"/>
      <c r="AQ66" s="252"/>
      <c r="AR66" s="252"/>
      <c r="AS66" s="252"/>
      <c r="AT66" s="252"/>
      <c r="AU66" s="252"/>
      <c r="AV66" s="252"/>
      <c r="AW66" s="252"/>
      <c r="AX66" s="252"/>
      <c r="AY66" s="252"/>
      <c r="AZ66" s="252"/>
      <c r="BA66" s="252"/>
      <c r="BB66" s="252"/>
      <c r="BC66" s="252"/>
      <c r="BD66" s="252"/>
      <c r="BE66" s="252"/>
      <c r="BF66" s="252"/>
      <c r="BG66" s="252"/>
      <c r="BH66" s="252"/>
      <c r="BI66" s="252"/>
      <c r="BJ66" s="252"/>
      <c r="BK66" s="252"/>
      <c r="BL66" s="252"/>
      <c r="BM66" s="252"/>
      <c r="BN66" s="252"/>
      <c r="BO66" s="252"/>
      <c r="BP66" s="252"/>
      <c r="BQ66" s="252"/>
      <c r="BR66" s="252"/>
      <c r="BS66" s="252"/>
      <c r="BT66" s="252"/>
      <c r="BU66" s="252"/>
      <c r="BV66" s="252"/>
      <c r="BW66" s="252"/>
      <c r="BX66" s="252"/>
      <c r="BY66" s="252"/>
      <c r="BZ66" s="252"/>
      <c r="CA66" s="252"/>
      <c r="CB66" s="252"/>
      <c r="CC66" s="252"/>
      <c r="CD66" s="252"/>
      <c r="CE66" s="252"/>
      <c r="CF66" s="252"/>
    </row>
    <row r="67" spans="1:84" s="28" customFormat="1" ht="15" customHeight="1" thickBot="1" x14ac:dyDescent="0.25">
      <c r="A67" s="70"/>
      <c r="B67" s="71"/>
      <c r="C67" s="15"/>
      <c r="D67" s="15"/>
      <c r="E67" s="839" t="str">
        <f>IF(E66="","",INDEX('B_Beskrivning av förbättringar'!$E$54:$E$83,R66))</f>
        <v/>
      </c>
      <c r="F67" s="840"/>
      <c r="G67" s="840"/>
      <c r="H67" s="840"/>
      <c r="I67" s="840"/>
      <c r="J67" s="840"/>
      <c r="K67" s="840"/>
      <c r="L67" s="841"/>
      <c r="M67" s="842" t="str">
        <f>IF(E66="","",INDEX('B_Beskrivning av förbättringar'!$M$54:$M$83,R66))</f>
        <v/>
      </c>
      <c r="N67" s="843"/>
      <c r="O67" s="151"/>
      <c r="P67" s="82"/>
      <c r="Q67" s="152"/>
      <c r="R67" s="238" t="str">
        <f>E67</f>
        <v/>
      </c>
      <c r="S67" s="238" t="str">
        <f>IF(E67="","",MATCH(E67,EUConst_TierActivityListNames,0)&gt;40)</f>
        <v/>
      </c>
      <c r="T67" s="152"/>
      <c r="U67" s="152"/>
      <c r="V67" s="152"/>
      <c r="W67" s="152"/>
      <c r="X67" s="152"/>
      <c r="Y67" s="152"/>
      <c r="Z67" s="152"/>
      <c r="AA67" s="152"/>
      <c r="AB67" s="152"/>
      <c r="AC67" s="152"/>
      <c r="AD67" s="152"/>
      <c r="AE67" s="152"/>
      <c r="AF67" s="152"/>
      <c r="AG67" s="152"/>
      <c r="AH67" s="152"/>
      <c r="AI67" s="152"/>
      <c r="AJ67" s="252"/>
      <c r="AK67" s="252"/>
      <c r="AL67" s="252"/>
      <c r="AM67" s="252"/>
      <c r="AN67" s="252"/>
      <c r="AO67" s="252"/>
      <c r="AP67" s="252"/>
      <c r="AQ67" s="252"/>
      <c r="AR67" s="252"/>
      <c r="AS67" s="252"/>
      <c r="AT67" s="252"/>
      <c r="AU67" s="252"/>
      <c r="AV67" s="252"/>
      <c r="AW67" s="252"/>
      <c r="AX67" s="252"/>
      <c r="AY67" s="252"/>
      <c r="AZ67" s="252"/>
      <c r="BA67" s="252"/>
      <c r="BB67" s="252"/>
      <c r="BC67" s="252"/>
      <c r="BD67" s="252"/>
      <c r="BE67" s="252"/>
      <c r="BF67" s="252"/>
      <c r="BG67" s="252"/>
      <c r="BH67" s="252"/>
      <c r="BI67" s="252"/>
      <c r="BJ67" s="252"/>
      <c r="BK67" s="252"/>
      <c r="BL67" s="252"/>
      <c r="BM67" s="252"/>
      <c r="BN67" s="252"/>
      <c r="BO67" s="252"/>
      <c r="BP67" s="252"/>
      <c r="BQ67" s="252"/>
      <c r="BR67" s="252"/>
      <c r="BS67" s="252"/>
      <c r="BT67" s="252"/>
      <c r="BU67" s="252"/>
      <c r="BV67" s="252"/>
      <c r="BW67" s="252"/>
      <c r="BX67" s="252"/>
      <c r="BY67" s="252"/>
      <c r="BZ67" s="252"/>
      <c r="CA67" s="252"/>
      <c r="CB67" s="252"/>
      <c r="CC67" s="252"/>
      <c r="CD67" s="252"/>
      <c r="CE67" s="252"/>
      <c r="CF67" s="252"/>
    </row>
    <row r="68" spans="1:84" s="28" customFormat="1" ht="5.0999999999999996" customHeight="1" x14ac:dyDescent="0.2">
      <c r="A68" s="70"/>
      <c r="B68" s="71"/>
      <c r="C68" s="15"/>
      <c r="D68" s="15"/>
      <c r="E68" s="15"/>
      <c r="F68" s="15"/>
      <c r="G68" s="5"/>
      <c r="H68" s="5"/>
      <c r="I68" s="5"/>
      <c r="M68" s="5"/>
      <c r="N68" s="5"/>
      <c r="O68" s="151"/>
      <c r="P68" s="214"/>
      <c r="Q68" s="152"/>
      <c r="R68" s="152"/>
      <c r="S68" s="152"/>
      <c r="T68" s="152"/>
      <c r="U68" s="152"/>
      <c r="V68" s="152"/>
      <c r="W68" s="152"/>
      <c r="X68" s="152"/>
      <c r="Y68" s="152"/>
      <c r="Z68" s="152"/>
      <c r="AA68" s="152"/>
      <c r="AB68" s="152"/>
      <c r="AC68" s="152"/>
      <c r="AD68" s="152"/>
      <c r="AE68" s="152"/>
      <c r="AF68" s="152"/>
      <c r="AG68" s="152"/>
      <c r="AH68" s="152"/>
      <c r="AI68" s="152"/>
      <c r="AJ68" s="252"/>
      <c r="AK68" s="252"/>
      <c r="AL68" s="252"/>
      <c r="AM68" s="252"/>
      <c r="AN68" s="252"/>
      <c r="AO68" s="252"/>
      <c r="AP68" s="252"/>
      <c r="AQ68" s="252"/>
      <c r="AR68" s="252"/>
      <c r="AS68" s="252"/>
      <c r="AT68" s="252"/>
      <c r="AU68" s="252"/>
      <c r="AV68" s="252"/>
      <c r="AW68" s="252"/>
      <c r="AX68" s="252"/>
      <c r="AY68" s="252"/>
      <c r="AZ68" s="252"/>
      <c r="BA68" s="252"/>
      <c r="BB68" s="252"/>
      <c r="BC68" s="252"/>
      <c r="BD68" s="252"/>
      <c r="BE68" s="252"/>
      <c r="BF68" s="252"/>
      <c r="BG68" s="252"/>
      <c r="BH68" s="252"/>
      <c r="BI68" s="252"/>
      <c r="BJ68" s="252"/>
      <c r="BK68" s="252"/>
      <c r="BL68" s="252"/>
      <c r="BM68" s="252"/>
      <c r="BN68" s="252"/>
      <c r="BO68" s="252"/>
      <c r="BP68" s="252"/>
      <c r="BQ68" s="252"/>
      <c r="BR68" s="252"/>
      <c r="BS68" s="252"/>
      <c r="BT68" s="252"/>
      <c r="BU68" s="252"/>
      <c r="BV68" s="252"/>
      <c r="BW68" s="252"/>
      <c r="BX68" s="252"/>
      <c r="BY68" s="252"/>
      <c r="BZ68" s="252"/>
      <c r="CA68" s="252"/>
      <c r="CB68" s="252"/>
      <c r="CC68" s="252"/>
      <c r="CD68" s="252"/>
      <c r="CE68" s="252"/>
      <c r="CF68" s="252"/>
    </row>
    <row r="69" spans="1:84" s="28" customFormat="1" ht="12.75" customHeight="1" x14ac:dyDescent="0.2">
      <c r="A69" s="70"/>
      <c r="B69" s="71"/>
      <c r="C69" s="15"/>
      <c r="D69" s="15"/>
      <c r="F69" s="844" t="str">
        <f>IF(E66="","",HYPERLINK("#JUMP_E_8",EUconst_FurtherGuidancePoint1))</f>
        <v/>
      </c>
      <c r="G69" s="845"/>
      <c r="H69" s="845"/>
      <c r="I69" s="845"/>
      <c r="J69" s="845"/>
      <c r="K69" s="845"/>
      <c r="L69" s="845"/>
      <c r="M69" s="846"/>
      <c r="N69" s="5"/>
      <c r="O69" s="151"/>
      <c r="P69" s="214"/>
      <c r="Q69" s="152"/>
      <c r="R69" s="152"/>
      <c r="S69" s="152"/>
      <c r="T69" s="152"/>
      <c r="U69" s="152"/>
      <c r="V69" s="152"/>
      <c r="W69" s="152"/>
      <c r="X69" s="152"/>
      <c r="Y69" s="152"/>
      <c r="Z69" s="152"/>
      <c r="AA69" s="152"/>
      <c r="AB69" s="152"/>
      <c r="AC69" s="152"/>
      <c r="AD69" s="152"/>
      <c r="AE69" s="152"/>
      <c r="AF69" s="152"/>
      <c r="AG69" s="152"/>
      <c r="AH69" s="152"/>
      <c r="AI69" s="152"/>
      <c r="AJ69" s="252"/>
      <c r="AK69" s="252"/>
      <c r="AL69" s="252"/>
      <c r="AM69" s="252"/>
      <c r="AN69" s="252"/>
      <c r="AO69" s="252"/>
      <c r="AP69" s="252"/>
      <c r="AQ69" s="252"/>
      <c r="AR69" s="252"/>
      <c r="AS69" s="252"/>
      <c r="AT69" s="252"/>
      <c r="AU69" s="252"/>
      <c r="AV69" s="252"/>
      <c r="AW69" s="252"/>
      <c r="AX69" s="252"/>
      <c r="AY69" s="252"/>
      <c r="AZ69" s="252"/>
      <c r="BA69" s="252"/>
      <c r="BB69" s="252"/>
      <c r="BC69" s="252"/>
      <c r="BD69" s="252"/>
      <c r="BE69" s="252"/>
      <c r="BF69" s="252"/>
      <c r="BG69" s="252"/>
      <c r="BH69" s="252"/>
      <c r="BI69" s="252"/>
      <c r="BJ69" s="252"/>
      <c r="BK69" s="252"/>
      <c r="BL69" s="252"/>
      <c r="BM69" s="252"/>
      <c r="BN69" s="252"/>
      <c r="BO69" s="252"/>
      <c r="BP69" s="252"/>
      <c r="BQ69" s="252"/>
      <c r="BR69" s="252"/>
      <c r="BS69" s="252"/>
      <c r="BT69" s="252"/>
      <c r="BU69" s="252"/>
      <c r="BV69" s="252"/>
      <c r="BW69" s="252"/>
      <c r="BX69" s="252"/>
      <c r="BY69" s="252"/>
      <c r="BZ69" s="252"/>
      <c r="CA69" s="252"/>
      <c r="CB69" s="252"/>
      <c r="CC69" s="252"/>
      <c r="CD69" s="252"/>
      <c r="CE69" s="252"/>
      <c r="CF69" s="252"/>
    </row>
    <row r="70" spans="1:84" s="28" customFormat="1" ht="5.0999999999999996" customHeight="1" x14ac:dyDescent="0.2">
      <c r="A70" s="70"/>
      <c r="B70" s="71"/>
      <c r="C70" s="15"/>
      <c r="D70" s="121"/>
      <c r="O70" s="84"/>
      <c r="P70" s="214"/>
      <c r="Q70" s="214"/>
      <c r="R70" s="214"/>
      <c r="S70" s="152"/>
      <c r="T70" s="82"/>
      <c r="U70" s="82"/>
      <c r="V70" s="82"/>
      <c r="W70" s="82"/>
      <c r="X70" s="82"/>
      <c r="Y70" s="82"/>
      <c r="Z70" s="152"/>
      <c r="AA70" s="82"/>
      <c r="AB70" s="82"/>
      <c r="AC70" s="82"/>
      <c r="AD70" s="82"/>
      <c r="AE70" s="82"/>
      <c r="AF70" s="82"/>
      <c r="AG70" s="82"/>
      <c r="AH70" s="82"/>
      <c r="AI70" s="82"/>
    </row>
    <row r="71" spans="1:84" s="28" customFormat="1" ht="38.85" customHeight="1" x14ac:dyDescent="0.2">
      <c r="A71" s="70"/>
      <c r="B71" s="71"/>
      <c r="C71" s="15"/>
      <c r="E71" s="253" t="str">
        <f>Translations!$B$609</f>
        <v>Verksamhetsuppgifter eller beräkningsfaktor:</v>
      </c>
      <c r="F71" s="254" t="str">
        <f>Translations!$B$601</f>
        <v>Krävd nivå:</v>
      </c>
      <c r="G71" s="847" t="str">
        <f>Translations!$B$610</f>
        <v xml:space="preserve">Skäl för tidigare avvikelse: </v>
      </c>
      <c r="H71" s="847"/>
      <c r="I71" s="253" t="str">
        <f>Translations!$B$611</f>
        <v>Inverkan på nivåer?</v>
      </c>
      <c r="J71" s="253" t="str">
        <f>Translations!$B$612</f>
        <v>Vidtagna åtgärder:</v>
      </c>
      <c r="K71" s="254" t="str">
        <f>Translations!$B$585</f>
        <v>När?</v>
      </c>
      <c r="L71" s="254" t="str">
        <f>Translations!$B$603</f>
        <v>Tillämpad nivå:</v>
      </c>
      <c r="O71" s="151"/>
      <c r="P71" s="82"/>
      <c r="Q71" s="152"/>
      <c r="R71" s="214"/>
      <c r="S71" s="214"/>
      <c r="T71" s="152"/>
      <c r="U71" s="152"/>
      <c r="V71" s="152"/>
      <c r="W71" s="152"/>
      <c r="X71" s="152"/>
      <c r="Y71" s="152"/>
      <c r="Z71" s="152"/>
      <c r="AA71" s="255" t="s">
        <v>22</v>
      </c>
      <c r="AB71" s="152" t="str">
        <f>$E$33</f>
        <v>Verksamhetsuppgifter eller beräkningsfaktor:</v>
      </c>
      <c r="AC71" s="152" t="str">
        <f>G71</f>
        <v xml:space="preserve">Skäl för tidigare avvikelse: </v>
      </c>
      <c r="AD71" s="152" t="str">
        <f>I71</f>
        <v>Inverkan på nivåer?</v>
      </c>
      <c r="AE71" s="152" t="str">
        <f>J71</f>
        <v>Vidtagna åtgärder:</v>
      </c>
      <c r="AF71" s="152" t="str">
        <f>K71</f>
        <v>När?</v>
      </c>
      <c r="AG71" s="152" t="str">
        <f>L71</f>
        <v>Tillämpad nivå:</v>
      </c>
      <c r="AH71" s="152"/>
      <c r="AI71" s="82"/>
      <c r="AJ71" s="252"/>
      <c r="AK71" s="252"/>
      <c r="AL71" s="252"/>
      <c r="AM71" s="252"/>
      <c r="AN71" s="252"/>
      <c r="AO71" s="252"/>
      <c r="AP71" s="252"/>
      <c r="AQ71" s="252"/>
      <c r="AR71" s="252"/>
      <c r="AS71" s="252"/>
      <c r="AT71" s="252"/>
      <c r="AU71" s="252"/>
      <c r="AV71" s="252"/>
      <c r="AW71" s="252"/>
      <c r="AX71" s="252"/>
      <c r="AY71" s="252"/>
      <c r="AZ71" s="252"/>
      <c r="BA71" s="252"/>
      <c r="BB71" s="252"/>
      <c r="BC71" s="252"/>
      <c r="BD71" s="252"/>
      <c r="BE71" s="252"/>
      <c r="BF71" s="252"/>
      <c r="BG71" s="252"/>
      <c r="BH71" s="252"/>
      <c r="BI71" s="252"/>
      <c r="BJ71" s="252"/>
      <c r="BK71" s="252"/>
      <c r="BL71" s="252"/>
      <c r="BM71" s="252"/>
      <c r="BN71" s="252"/>
      <c r="BO71" s="252"/>
      <c r="BP71" s="252"/>
      <c r="BQ71" s="252"/>
      <c r="BR71" s="252"/>
      <c r="BS71" s="252"/>
      <c r="BT71" s="252"/>
      <c r="BU71" s="252"/>
      <c r="BV71" s="252"/>
      <c r="BW71" s="252"/>
      <c r="BX71" s="252"/>
      <c r="BY71" s="252"/>
      <c r="BZ71" s="252"/>
      <c r="CA71" s="252"/>
      <c r="CB71" s="252"/>
      <c r="CC71" s="252"/>
      <c r="CD71" s="252"/>
      <c r="CE71" s="252"/>
      <c r="CF71" s="252"/>
    </row>
    <row r="72" spans="1:84" s="28" customFormat="1" ht="15" customHeight="1" x14ac:dyDescent="0.2">
      <c r="A72" s="70"/>
      <c r="B72" s="71"/>
      <c r="D72" s="91" t="s">
        <v>6</v>
      </c>
      <c r="E72" s="256"/>
      <c r="F72" s="257" t="str">
        <f>IF(OR(X72="",X72=EUconst_NA),"",IF(CNTR_SmallEmitter,1,X72))</f>
        <v/>
      </c>
      <c r="G72" s="826"/>
      <c r="H72" s="827"/>
      <c r="I72" s="99"/>
      <c r="J72" s="99"/>
      <c r="K72" s="221"/>
      <c r="L72" s="258"/>
      <c r="M72" s="834" t="str">
        <f>IF(OR(ISBLANK(L72),L72=EUconst_NoTier),"",IF($Z72=0,EUconst_NotApplicable,IF(ISERROR($Z72),"",$Z72)))</f>
        <v/>
      </c>
      <c r="N72" s="835"/>
      <c r="O72" s="84"/>
      <c r="P72" s="214"/>
      <c r="Q72" s="214"/>
      <c r="R72" s="238" t="str">
        <f>E67</f>
        <v/>
      </c>
      <c r="S72" s="152"/>
      <c r="T72" s="251" t="str">
        <f>IF(COUNTIF(EUconst_FactorRelevantInklPFC,E72)=0,"",INDEX(EUwideConstants!$C$665:$C$680,MATCH(E72,EUconst_FactorRelevantInklPFC,0))&amp;R72)</f>
        <v/>
      </c>
      <c r="U72" s="82"/>
      <c r="V72" s="251" t="str">
        <f>IF(T72="","",INDEX(EUwideConstants!$E$665:$E$680,MATCH(E72,EUconst_FactorRelevantInklPFC,0)))</f>
        <v/>
      </c>
      <c r="W72" s="82"/>
      <c r="X72" s="223" t="str">
        <f>IF(OR(R72="",T72=""),"",IF(CNTR_IsCategoryA,INDEX(EUwideConstants!$G:$G,MATCH(T72,EUwideConstants!$Q:$Q,0)),INDEX(EUwideConstants!$N:$N,MATCH(T72,EUwideConstants!$Q:$Q,0))))</f>
        <v/>
      </c>
      <c r="Y72" s="251" t="str">
        <f>IF(F72="","",IF(F72=EUconst_NA,"",INDEX(EUwideConstants!$H:$M,MATCH(T72,EUwideConstants!$Q:$Q,0),MATCH(F72,CNTR_TierList,0))))</f>
        <v/>
      </c>
      <c r="Z72" s="251" t="str">
        <f>IF(ISBLANK(L72),"",IF(L72=EUconst_NA,"",INDEX(EUwideConstants!$H:$M,MATCH(T72,EUwideConstants!$Q:$Q,0),MATCH(L72,CNTR_TierList,0))))</f>
        <v/>
      </c>
      <c r="AA72" s="82"/>
      <c r="AB72" s="223" t="b">
        <f>AND(COUNTA(CNTR_ListRelevantSections)&gt;0,E66="")</f>
        <v>0</v>
      </c>
      <c r="AC72" s="223" t="b">
        <f>AND(COUNTA(CNTR_ListRelevantSections)&gt;0,OR(E72="",AB72))</f>
        <v>0</v>
      </c>
      <c r="AD72" s="223" t="b">
        <f t="shared" ref="AD72:AE74" si="2">AC72</f>
        <v>0</v>
      </c>
      <c r="AE72" s="223" t="b">
        <f t="shared" si="2"/>
        <v>0</v>
      </c>
      <c r="AF72" s="223" t="b">
        <f>OR(AD72,AND(J72&lt;&gt;"",J72=FALSE))</f>
        <v>0</v>
      </c>
      <c r="AG72" s="223" t="b">
        <f>OR(AF72,AND(I72&lt;&gt;"",I72=FALSE))</f>
        <v>0</v>
      </c>
      <c r="AH72" s="82"/>
      <c r="AI72" s="82"/>
      <c r="AJ72" s="252"/>
      <c r="AK72" s="252"/>
      <c r="AL72" s="252"/>
      <c r="AM72" s="252"/>
      <c r="AN72" s="252"/>
      <c r="AO72" s="252"/>
      <c r="AP72" s="252"/>
      <c r="AQ72" s="252"/>
      <c r="AR72" s="252"/>
      <c r="AS72" s="252"/>
      <c r="AT72" s="252"/>
      <c r="AU72" s="252"/>
      <c r="AV72" s="252"/>
      <c r="AW72" s="252"/>
      <c r="AX72" s="252"/>
      <c r="AY72" s="252"/>
      <c r="AZ72" s="252"/>
      <c r="BA72" s="252"/>
      <c r="BB72" s="252"/>
      <c r="BC72" s="252"/>
      <c r="BD72" s="252"/>
      <c r="BE72" s="252"/>
      <c r="BF72" s="252"/>
      <c r="BG72" s="252"/>
      <c r="BH72" s="252"/>
      <c r="BI72" s="252"/>
      <c r="BJ72" s="252"/>
      <c r="BK72" s="252"/>
      <c r="BL72" s="252"/>
      <c r="BM72" s="252"/>
      <c r="BN72" s="252"/>
      <c r="BO72" s="252"/>
      <c r="BP72" s="252"/>
      <c r="BQ72" s="252"/>
      <c r="BR72" s="252"/>
      <c r="BS72" s="252"/>
      <c r="BT72" s="252"/>
      <c r="BU72" s="252"/>
      <c r="BV72" s="252"/>
      <c r="BW72" s="252"/>
      <c r="BX72" s="252"/>
      <c r="BY72" s="252"/>
      <c r="BZ72" s="252"/>
      <c r="CA72" s="252"/>
      <c r="CB72" s="252"/>
      <c r="CC72" s="252"/>
      <c r="CD72" s="252"/>
      <c r="CE72" s="252"/>
      <c r="CF72" s="252"/>
    </row>
    <row r="73" spans="1:84" s="28" customFormat="1" ht="15" customHeight="1" x14ac:dyDescent="0.2">
      <c r="A73" s="70"/>
      <c r="B73" s="71"/>
      <c r="D73" s="91" t="s">
        <v>8</v>
      </c>
      <c r="E73" s="256"/>
      <c r="F73" s="257" t="str">
        <f>IF(OR(X73="",X73=EUconst_NA),"",IF(CNTR_SmallEmitter,1,X73))</f>
        <v/>
      </c>
      <c r="G73" s="826"/>
      <c r="H73" s="827"/>
      <c r="I73" s="99"/>
      <c r="J73" s="99"/>
      <c r="K73" s="221"/>
      <c r="L73" s="258"/>
      <c r="M73" s="834" t="str">
        <f>IF(OR(ISBLANK(L73),L73=EUconst_NoTier),"",IF($Z73=0,EUconst_NotApplicable,IF(ISERROR($Z73),"",$Z73)))</f>
        <v/>
      </c>
      <c r="N73" s="835"/>
      <c r="O73" s="84"/>
      <c r="P73" s="214"/>
      <c r="Q73" s="214"/>
      <c r="R73" s="238" t="str">
        <f>R72</f>
        <v/>
      </c>
      <c r="S73" s="152"/>
      <c r="T73" s="251" t="str">
        <f>IF(COUNTIF(EUconst_FactorRelevantInklPFC,E73)=0,"",INDEX(EUwideConstants!$C$665:$C$680,MATCH(E73,EUconst_FactorRelevantInklPFC,0))&amp;R73)</f>
        <v/>
      </c>
      <c r="U73" s="82"/>
      <c r="V73" s="251" t="str">
        <f>IF(T73="","",INDEX(EUwideConstants!$E$665:$E$680,MATCH(E73,EUconst_FactorRelevantInklPFC,0)))</f>
        <v/>
      </c>
      <c r="W73" s="82"/>
      <c r="X73" s="223" t="str">
        <f>IF(OR(R73="",T73=""),"",IF(CNTR_IsCategoryA,INDEX(EUwideConstants!$G:$G,MATCH(T73,EUwideConstants!$Q:$Q,0)),INDEX(EUwideConstants!$N:$N,MATCH(T73,EUwideConstants!$Q:$Q,0))))</f>
        <v/>
      </c>
      <c r="Y73" s="251" t="str">
        <f>IF(F73="","",IF(F73=EUconst_NA,"",INDEX(EUwideConstants!$H:$M,MATCH(T73,EUwideConstants!$Q:$Q,0),MATCH(F73,CNTR_TierList,0))))</f>
        <v/>
      </c>
      <c r="Z73" s="251" t="str">
        <f>IF(ISBLANK(L73),"",IF(L73=EUconst_NA,"",INDEX(EUwideConstants!$H:$M,MATCH(T73,EUwideConstants!$Q:$Q,0),MATCH(L73,CNTR_TierList,0))))</f>
        <v/>
      </c>
      <c r="AA73" s="82"/>
      <c r="AB73" s="223" t="b">
        <f>AND(COUNTA(CNTR_ListRelevantSections)&gt;0,E66="")</f>
        <v>0</v>
      </c>
      <c r="AC73" s="223" t="b">
        <f>AND(COUNTA(CNTR_ListRelevantSections)&gt;0,OR(E73="",AB73))</f>
        <v>0</v>
      </c>
      <c r="AD73" s="223" t="b">
        <f t="shared" si="2"/>
        <v>0</v>
      </c>
      <c r="AE73" s="223" t="b">
        <f t="shared" si="2"/>
        <v>0</v>
      </c>
      <c r="AF73" s="223" t="b">
        <f>OR(AD73,AND(J73&lt;&gt;"",J73=FALSE))</f>
        <v>0</v>
      </c>
      <c r="AG73" s="223" t="b">
        <f>OR(AF73,AND(I73&lt;&gt;"",I73=FALSE))</f>
        <v>0</v>
      </c>
      <c r="AH73" s="82"/>
      <c r="AI73" s="82"/>
      <c r="AJ73" s="252"/>
      <c r="AK73" s="252"/>
      <c r="AL73" s="252"/>
      <c r="AM73" s="252"/>
      <c r="AN73" s="252"/>
      <c r="AO73" s="252"/>
      <c r="AP73" s="252"/>
      <c r="AQ73" s="252"/>
      <c r="AR73" s="252"/>
      <c r="AS73" s="252"/>
      <c r="AT73" s="252"/>
      <c r="AU73" s="252"/>
      <c r="AV73" s="252"/>
      <c r="AW73" s="252"/>
      <c r="AX73" s="252"/>
      <c r="AY73" s="252"/>
      <c r="AZ73" s="252"/>
      <c r="BA73" s="252"/>
      <c r="BB73" s="252"/>
      <c r="BC73" s="252"/>
      <c r="BD73" s="252"/>
      <c r="BE73" s="252"/>
      <c r="BF73" s="252"/>
      <c r="BG73" s="252"/>
      <c r="BH73" s="252"/>
      <c r="BI73" s="252"/>
      <c r="BJ73" s="252"/>
      <c r="BK73" s="252"/>
      <c r="BL73" s="252"/>
      <c r="BM73" s="252"/>
      <c r="BN73" s="252"/>
      <c r="BO73" s="252"/>
      <c r="BP73" s="252"/>
      <c r="BQ73" s="252"/>
      <c r="BR73" s="252"/>
      <c r="BS73" s="252"/>
      <c r="BT73" s="252"/>
      <c r="BU73" s="252"/>
      <c r="BV73" s="252"/>
      <c r="BW73" s="252"/>
      <c r="BX73" s="252"/>
      <c r="BY73" s="252"/>
      <c r="BZ73" s="252"/>
      <c r="CA73" s="252"/>
      <c r="CB73" s="252"/>
      <c r="CC73" s="252"/>
      <c r="CD73" s="252"/>
      <c r="CE73" s="252"/>
      <c r="CF73" s="252"/>
    </row>
    <row r="74" spans="1:84" s="28" customFormat="1" ht="15" customHeight="1" x14ac:dyDescent="0.2">
      <c r="A74" s="70"/>
      <c r="B74" s="71"/>
      <c r="D74" s="91" t="s">
        <v>9</v>
      </c>
      <c r="E74" s="256"/>
      <c r="F74" s="257" t="str">
        <f>IF(OR(X74="",X74=EUconst_NA),"",IF(CNTR_SmallEmitter,1,X74))</f>
        <v/>
      </c>
      <c r="G74" s="826"/>
      <c r="H74" s="827"/>
      <c r="I74" s="99"/>
      <c r="J74" s="99"/>
      <c r="K74" s="221"/>
      <c r="L74" s="258"/>
      <c r="M74" s="834" t="str">
        <f>IF(OR(ISBLANK(L74),L74=EUconst_NoTier),"",IF($Z74=0,EUconst_NotApplicable,IF(ISERROR($Z74),"",$Z74)))</f>
        <v/>
      </c>
      <c r="N74" s="835"/>
      <c r="O74" s="84"/>
      <c r="P74" s="214"/>
      <c r="Q74" s="214"/>
      <c r="R74" s="238" t="str">
        <f>R73</f>
        <v/>
      </c>
      <c r="S74" s="152"/>
      <c r="T74" s="251" t="str">
        <f>IF(COUNTIF(EUconst_FactorRelevantInklPFC,E74)=0,"",INDEX(EUwideConstants!$C$665:$C$680,MATCH(E74,EUconst_FactorRelevantInklPFC,0))&amp;R74)</f>
        <v/>
      </c>
      <c r="U74" s="82"/>
      <c r="V74" s="251" t="str">
        <f>IF(T74="","",INDEX(EUwideConstants!$E$665:$E$680,MATCH(E74,EUconst_FactorRelevantInklPFC,0)))</f>
        <v/>
      </c>
      <c r="W74" s="82"/>
      <c r="X74" s="223" t="str">
        <f>IF(OR(R74="",T74=""),"",IF(CNTR_IsCategoryA,INDEX(EUwideConstants!$G:$G,MATCH(T74,EUwideConstants!$Q:$Q,0)),INDEX(EUwideConstants!$N:$N,MATCH(T74,EUwideConstants!$Q:$Q,0))))</f>
        <v/>
      </c>
      <c r="Y74" s="251" t="str">
        <f>IF(F74="","",IF(F74=EUconst_NA,"",INDEX(EUwideConstants!$H:$M,MATCH(T74,EUwideConstants!$Q:$Q,0),MATCH(F74,CNTR_TierList,0))))</f>
        <v/>
      </c>
      <c r="Z74" s="251" t="str">
        <f>IF(ISBLANK(L74),"",IF(L74=EUconst_NA,"",INDEX(EUwideConstants!$H:$M,MATCH(T74,EUwideConstants!$Q:$Q,0),MATCH(L74,CNTR_TierList,0))))</f>
        <v/>
      </c>
      <c r="AA74" s="82"/>
      <c r="AB74" s="223" t="b">
        <f>AND(COUNTA(CNTR_ListRelevantSections)&gt;0,E66="")</f>
        <v>0</v>
      </c>
      <c r="AC74" s="223" t="b">
        <f>AND(COUNTA(CNTR_ListRelevantSections)&gt;0,OR(E74="",AB74))</f>
        <v>0</v>
      </c>
      <c r="AD74" s="223" t="b">
        <f t="shared" si="2"/>
        <v>0</v>
      </c>
      <c r="AE74" s="223" t="b">
        <f t="shared" si="2"/>
        <v>0</v>
      </c>
      <c r="AF74" s="223" t="b">
        <f>OR(AD74,AND(J74&lt;&gt;"",J74=FALSE))</f>
        <v>0</v>
      </c>
      <c r="AG74" s="223" t="b">
        <f>OR(AF74,AND(I74&lt;&gt;"",I74=FALSE))</f>
        <v>0</v>
      </c>
      <c r="AH74" s="82"/>
      <c r="AI74" s="82"/>
      <c r="AJ74" s="252"/>
      <c r="AK74" s="252"/>
      <c r="AL74" s="252"/>
      <c r="AM74" s="252"/>
      <c r="AN74" s="252"/>
      <c r="AO74" s="252"/>
      <c r="AP74" s="252"/>
      <c r="AQ74" s="252"/>
      <c r="AR74" s="252"/>
      <c r="AS74" s="252"/>
      <c r="AT74" s="252"/>
      <c r="AU74" s="252"/>
      <c r="AV74" s="252"/>
      <c r="AW74" s="252"/>
      <c r="AX74" s="252"/>
      <c r="AY74" s="252"/>
      <c r="AZ74" s="252"/>
      <c r="BA74" s="252"/>
      <c r="BB74" s="252"/>
      <c r="BC74" s="252"/>
      <c r="BD74" s="252"/>
      <c r="BE74" s="252"/>
      <c r="BF74" s="252"/>
      <c r="BG74" s="252"/>
      <c r="BH74" s="252"/>
      <c r="BI74" s="252"/>
      <c r="BJ74" s="252"/>
      <c r="BK74" s="252"/>
      <c r="BL74" s="252"/>
      <c r="BM74" s="252"/>
      <c r="BN74" s="252"/>
      <c r="BO74" s="252"/>
      <c r="BP74" s="252"/>
      <c r="BQ74" s="252"/>
      <c r="BR74" s="252"/>
      <c r="BS74" s="252"/>
      <c r="BT74" s="252"/>
      <c r="BU74" s="252"/>
      <c r="BV74" s="252"/>
      <c r="BW74" s="252"/>
      <c r="BX74" s="252"/>
      <c r="BY74" s="252"/>
      <c r="BZ74" s="252"/>
      <c r="CA74" s="252"/>
      <c r="CB74" s="252"/>
      <c r="CC74" s="252"/>
      <c r="CD74" s="252"/>
      <c r="CE74" s="252"/>
      <c r="CF74" s="252"/>
    </row>
    <row r="75" spans="1:84" s="28" customFormat="1" ht="5.0999999999999996" customHeight="1" x14ac:dyDescent="0.2">
      <c r="A75" s="70"/>
      <c r="B75" s="71"/>
      <c r="C75" s="15"/>
      <c r="D75" s="121"/>
      <c r="G75" s="121"/>
      <c r="H75" s="121"/>
      <c r="I75" s="121"/>
      <c r="J75" s="121"/>
      <c r="O75" s="84"/>
      <c r="P75" s="214"/>
      <c r="Q75" s="214"/>
      <c r="R75" s="214"/>
      <c r="S75" s="214"/>
      <c r="T75" s="82"/>
      <c r="U75" s="82"/>
      <c r="V75" s="82"/>
      <c r="W75" s="82"/>
      <c r="X75" s="82"/>
      <c r="Y75" s="82"/>
      <c r="Z75" s="82"/>
      <c r="AA75" s="82"/>
      <c r="AB75" s="82"/>
      <c r="AC75" s="82"/>
      <c r="AD75" s="82"/>
      <c r="AE75" s="82"/>
      <c r="AF75" s="82"/>
      <c r="AG75" s="82"/>
      <c r="AH75" s="82"/>
      <c r="AI75" s="82"/>
    </row>
    <row r="76" spans="1:84" s="28" customFormat="1" ht="12.75" customHeight="1" x14ac:dyDescent="0.2">
      <c r="A76" s="70"/>
      <c r="B76" s="71"/>
      <c r="D76" s="121" t="s">
        <v>12</v>
      </c>
      <c r="E76" s="259" t="str">
        <f>Translations!$B$94</f>
        <v>Beskrivning</v>
      </c>
      <c r="G76" s="260"/>
      <c r="H76" s="121"/>
      <c r="I76" s="121"/>
      <c r="J76" s="121"/>
      <c r="K76" s="121"/>
      <c r="L76" s="121"/>
      <c r="M76" s="121"/>
      <c r="N76" s="121"/>
      <c r="O76" s="84"/>
      <c r="P76" s="214"/>
      <c r="Q76" s="214"/>
      <c r="R76" s="214"/>
      <c r="S76" s="214"/>
      <c r="T76" s="82"/>
      <c r="U76" s="82"/>
      <c r="V76" s="82"/>
      <c r="W76" s="82"/>
      <c r="X76" s="82"/>
      <c r="Y76" s="82"/>
      <c r="Z76" s="82"/>
      <c r="AA76" s="82"/>
      <c r="AB76" s="82"/>
      <c r="AC76" s="82"/>
      <c r="AD76" s="82"/>
      <c r="AE76" s="82"/>
      <c r="AF76" s="82"/>
      <c r="AG76" s="82"/>
      <c r="AH76" s="82"/>
      <c r="AI76" s="82"/>
    </row>
    <row r="77" spans="1:84" s="28" customFormat="1" ht="12.75" customHeight="1" x14ac:dyDescent="0.2">
      <c r="A77" s="70"/>
      <c r="B77" s="213"/>
      <c r="C77" s="15"/>
      <c r="D77" s="121"/>
      <c r="E77" s="757" t="str">
        <f>Translations!$B$588</f>
        <v>Om du behöver mer utrymme för beskrivningen kan du också använda externa filer och hänvisa till dem här.</v>
      </c>
      <c r="F77" s="757"/>
      <c r="G77" s="757"/>
      <c r="H77" s="757"/>
      <c r="I77" s="757"/>
      <c r="J77" s="757"/>
      <c r="K77" s="757"/>
      <c r="L77" s="757"/>
      <c r="M77" s="757"/>
      <c r="N77" s="757"/>
      <c r="O77" s="84"/>
      <c r="P77" s="77"/>
      <c r="Q77" s="214"/>
      <c r="R77" s="214"/>
      <c r="S77" s="214"/>
      <c r="T77" s="82"/>
      <c r="U77" s="82"/>
      <c r="V77" s="82"/>
      <c r="W77" s="82"/>
      <c r="X77" s="82"/>
      <c r="Y77" s="82"/>
      <c r="Z77" s="82"/>
      <c r="AA77" s="82"/>
      <c r="AB77" s="82"/>
      <c r="AC77" s="82"/>
      <c r="AD77" s="82"/>
      <c r="AE77" s="82"/>
      <c r="AF77" s="82"/>
      <c r="AG77" s="82"/>
      <c r="AH77" s="82"/>
      <c r="AI77" s="82"/>
    </row>
    <row r="78" spans="1:84" s="28" customFormat="1" ht="12.75" customHeight="1" x14ac:dyDescent="0.2">
      <c r="A78" s="261"/>
      <c r="B78" s="78"/>
      <c r="E78" s="836"/>
      <c r="F78" s="837"/>
      <c r="G78" s="837"/>
      <c r="H78" s="837"/>
      <c r="I78" s="837"/>
      <c r="J78" s="837"/>
      <c r="K78" s="837"/>
      <c r="L78" s="837"/>
      <c r="M78" s="837"/>
      <c r="N78" s="838"/>
      <c r="O78" s="81"/>
      <c r="P78" s="82"/>
      <c r="Q78" s="82"/>
      <c r="R78" s="82"/>
      <c r="S78" s="82"/>
      <c r="T78" s="82"/>
      <c r="U78" s="82"/>
      <c r="V78" s="82"/>
      <c r="W78" s="82"/>
      <c r="X78" s="82"/>
      <c r="Y78" s="82"/>
      <c r="Z78" s="82"/>
      <c r="AA78" s="82"/>
      <c r="AB78" s="82"/>
      <c r="AC78" s="82"/>
      <c r="AD78" s="82"/>
      <c r="AE78" s="82"/>
      <c r="AF78" s="82"/>
      <c r="AG78" s="82"/>
      <c r="AH78" s="82"/>
      <c r="AI78" s="251" t="b">
        <f>AND(COUNTA(CNTR_ListRelevantSections)&gt;0,OR(AB74,COUNTA(E72:E74)=0))</f>
        <v>0</v>
      </c>
    </row>
    <row r="79" spans="1:84" s="28" customFormat="1" ht="12.75" customHeight="1" x14ac:dyDescent="0.2">
      <c r="A79" s="261"/>
      <c r="B79" s="78"/>
      <c r="E79" s="828"/>
      <c r="F79" s="829"/>
      <c r="G79" s="829"/>
      <c r="H79" s="829"/>
      <c r="I79" s="829"/>
      <c r="J79" s="829"/>
      <c r="K79" s="829"/>
      <c r="L79" s="829"/>
      <c r="M79" s="829"/>
      <c r="N79" s="830"/>
      <c r="O79" s="81"/>
      <c r="P79" s="82"/>
      <c r="Q79" s="82"/>
      <c r="R79" s="82"/>
      <c r="S79" s="82"/>
      <c r="T79" s="82"/>
      <c r="U79" s="82"/>
      <c r="V79" s="82"/>
      <c r="W79" s="82"/>
      <c r="X79" s="82"/>
      <c r="Y79" s="82"/>
      <c r="Z79" s="82"/>
      <c r="AA79" s="82"/>
      <c r="AB79" s="82"/>
      <c r="AC79" s="82"/>
      <c r="AD79" s="82"/>
      <c r="AE79" s="82"/>
      <c r="AF79" s="82"/>
      <c r="AG79" s="82"/>
      <c r="AH79" s="82"/>
      <c r="AI79" s="251" t="b">
        <f>AI78</f>
        <v>0</v>
      </c>
    </row>
    <row r="80" spans="1:84" s="28" customFormat="1" ht="12.75" customHeight="1" x14ac:dyDescent="0.2">
      <c r="A80" s="261"/>
      <c r="B80" s="78"/>
      <c r="E80" s="828"/>
      <c r="F80" s="829"/>
      <c r="G80" s="829"/>
      <c r="H80" s="829"/>
      <c r="I80" s="829"/>
      <c r="J80" s="829"/>
      <c r="K80" s="829"/>
      <c r="L80" s="829"/>
      <c r="M80" s="829"/>
      <c r="N80" s="830"/>
      <c r="O80" s="81"/>
      <c r="P80" s="82"/>
      <c r="Q80" s="82"/>
      <c r="R80" s="82"/>
      <c r="S80" s="82"/>
      <c r="T80" s="82"/>
      <c r="U80" s="82"/>
      <c r="V80" s="82"/>
      <c r="W80" s="82"/>
      <c r="X80" s="82"/>
      <c r="Y80" s="82"/>
      <c r="Z80" s="82"/>
      <c r="AA80" s="82"/>
      <c r="AB80" s="82"/>
      <c r="AC80" s="82"/>
      <c r="AD80" s="82"/>
      <c r="AE80" s="82"/>
      <c r="AF80" s="82"/>
      <c r="AG80" s="82"/>
      <c r="AH80" s="82"/>
      <c r="AI80" s="251" t="b">
        <f>AI79</f>
        <v>0</v>
      </c>
    </row>
    <row r="81" spans="1:84" s="28" customFormat="1" ht="12.75" customHeight="1" x14ac:dyDescent="0.2">
      <c r="A81" s="261"/>
      <c r="B81" s="78"/>
      <c r="E81" s="828"/>
      <c r="F81" s="829"/>
      <c r="G81" s="829"/>
      <c r="H81" s="829"/>
      <c r="I81" s="829"/>
      <c r="J81" s="829"/>
      <c r="K81" s="829"/>
      <c r="L81" s="829"/>
      <c r="M81" s="829"/>
      <c r="N81" s="830"/>
      <c r="O81" s="81"/>
      <c r="P81" s="82"/>
      <c r="Q81" s="82"/>
      <c r="R81" s="82"/>
      <c r="S81" s="82"/>
      <c r="T81" s="82"/>
      <c r="U81" s="82"/>
      <c r="V81" s="82"/>
      <c r="W81" s="82"/>
      <c r="X81" s="82"/>
      <c r="Y81" s="82"/>
      <c r="Z81" s="82"/>
      <c r="AA81" s="82"/>
      <c r="AB81" s="82"/>
      <c r="AC81" s="82"/>
      <c r="AD81" s="82"/>
      <c r="AE81" s="82"/>
      <c r="AF81" s="82"/>
      <c r="AG81" s="82"/>
      <c r="AH81" s="82"/>
      <c r="AI81" s="251" t="b">
        <f>AI80</f>
        <v>0</v>
      </c>
    </row>
    <row r="82" spans="1:84" s="28" customFormat="1" ht="12.75" customHeight="1" x14ac:dyDescent="0.2">
      <c r="A82" s="261"/>
      <c r="B82" s="78"/>
      <c r="E82" s="831"/>
      <c r="F82" s="832"/>
      <c r="G82" s="832"/>
      <c r="H82" s="832"/>
      <c r="I82" s="832"/>
      <c r="J82" s="832"/>
      <c r="K82" s="832"/>
      <c r="L82" s="832"/>
      <c r="M82" s="832"/>
      <c r="N82" s="833"/>
      <c r="O82" s="81"/>
      <c r="P82" s="82"/>
      <c r="Q82" s="82"/>
      <c r="R82" s="82"/>
      <c r="S82" s="82"/>
      <c r="T82" s="82"/>
      <c r="U82" s="82"/>
      <c r="V82" s="82"/>
      <c r="W82" s="82"/>
      <c r="X82" s="82"/>
      <c r="Y82" s="82"/>
      <c r="Z82" s="82"/>
      <c r="AA82" s="82"/>
      <c r="AB82" s="82"/>
      <c r="AC82" s="82"/>
      <c r="AD82" s="82"/>
      <c r="AE82" s="82"/>
      <c r="AF82" s="82"/>
      <c r="AG82" s="82"/>
      <c r="AH82" s="82"/>
      <c r="AI82" s="251" t="b">
        <f>AI81</f>
        <v>0</v>
      </c>
    </row>
    <row r="83" spans="1:84" s="28" customFormat="1" ht="12.75" customHeight="1" thickBot="1" x14ac:dyDescent="0.25">
      <c r="A83" s="261"/>
      <c r="B83" s="78"/>
      <c r="D83" s="121"/>
      <c r="E83" s="262"/>
      <c r="F83" s="262"/>
      <c r="G83" s="262"/>
      <c r="H83" s="262"/>
      <c r="I83" s="262"/>
      <c r="J83" s="262"/>
      <c r="K83" s="262"/>
      <c r="L83" s="262"/>
      <c r="M83" s="262"/>
      <c r="N83" s="121"/>
      <c r="O83" s="81"/>
      <c r="P83" s="82"/>
      <c r="Q83" s="82"/>
      <c r="R83" s="82"/>
      <c r="S83" s="82"/>
      <c r="T83" s="82"/>
      <c r="U83" s="82"/>
      <c r="V83" s="82"/>
      <c r="W83" s="82"/>
      <c r="X83" s="82"/>
      <c r="Y83" s="82"/>
      <c r="Z83" s="82"/>
      <c r="AA83" s="82"/>
      <c r="AB83" s="82"/>
      <c r="AC83" s="82"/>
      <c r="AD83" s="82"/>
      <c r="AE83" s="82"/>
      <c r="AF83" s="82"/>
      <c r="AG83" s="82"/>
      <c r="AH83" s="82"/>
      <c r="AI83" s="82"/>
      <c r="CF83" s="263"/>
    </row>
    <row r="84" spans="1:84" ht="13.5" customHeight="1" thickBot="1" x14ac:dyDescent="0.25">
      <c r="A84" s="65"/>
      <c r="B84" s="69"/>
      <c r="C84" s="244"/>
      <c r="D84" s="245"/>
      <c r="E84" s="246"/>
      <c r="F84" s="247"/>
      <c r="G84" s="248"/>
      <c r="H84" s="248"/>
      <c r="I84" s="248"/>
      <c r="J84" s="248"/>
      <c r="K84" s="248"/>
      <c r="L84" s="248"/>
      <c r="M84" s="248"/>
      <c r="N84" s="248"/>
      <c r="O84" s="67"/>
      <c r="U84" s="188"/>
      <c r="X84" s="188"/>
    </row>
    <row r="85" spans="1:84" s="28" customFormat="1" ht="15" customHeight="1" thickBot="1" x14ac:dyDescent="0.25">
      <c r="A85" s="159" t="str">
        <f>IF(E85="","","PRINT")</f>
        <v/>
      </c>
      <c r="B85" s="71"/>
      <c r="C85" s="218">
        <f>C66+1</f>
        <v>4</v>
      </c>
      <c r="D85" s="15"/>
      <c r="E85" s="848"/>
      <c r="F85" s="849"/>
      <c r="G85" s="849"/>
      <c r="H85" s="849"/>
      <c r="I85" s="849"/>
      <c r="J85" s="849"/>
      <c r="K85" s="849"/>
      <c r="L85" s="850"/>
      <c r="M85" s="842" t="str">
        <f>IF(E86="","",INDEX(EUwideConstants!$F$312:$F$353,MATCH(E86,EUConst_TierActivityListNames,0)))</f>
        <v/>
      </c>
      <c r="N85" s="843"/>
      <c r="O85" s="151"/>
      <c r="P85" s="223" t="str">
        <f>IF(AND(E85&lt;&gt;"",COUNTIF(P86:$P$603,"PRINT")=0),"PRINT","")</f>
        <v/>
      </c>
      <c r="Q85" s="152"/>
      <c r="R85" s="249" t="str">
        <f>IF(E85="","",MATCH(E85,'B_Beskrivning av förbättringar'!$Q$54:$Q$83,0))</f>
        <v/>
      </c>
      <c r="S85" s="250" t="s">
        <v>21</v>
      </c>
      <c r="T85" s="152"/>
      <c r="U85" s="152"/>
      <c r="V85" s="152"/>
      <c r="W85" s="152"/>
      <c r="X85" s="152"/>
      <c r="Y85" s="152"/>
      <c r="Z85" s="152"/>
      <c r="AA85" s="152"/>
      <c r="AB85" s="152"/>
      <c r="AC85" s="152"/>
      <c r="AD85" s="152"/>
      <c r="AE85" s="152"/>
      <c r="AF85" s="152"/>
      <c r="AG85" s="152"/>
      <c r="AH85" s="152"/>
      <c r="AI85" s="251" t="b">
        <f>CNTR_CalcRelevant=EUconst_NotRelevant</f>
        <v>0</v>
      </c>
      <c r="AJ85" s="252"/>
      <c r="AK85" s="252"/>
      <c r="AL85" s="252"/>
      <c r="AM85" s="252"/>
      <c r="AN85" s="252"/>
      <c r="AO85" s="252"/>
      <c r="AP85" s="252"/>
      <c r="AQ85" s="252"/>
      <c r="AR85" s="252"/>
      <c r="AS85" s="252"/>
      <c r="AT85" s="252"/>
      <c r="AU85" s="252"/>
      <c r="AV85" s="252"/>
      <c r="AW85" s="252"/>
      <c r="AX85" s="252"/>
      <c r="AY85" s="252"/>
      <c r="AZ85" s="252"/>
      <c r="BA85" s="252"/>
      <c r="BB85" s="252"/>
      <c r="BC85" s="252"/>
      <c r="BD85" s="252"/>
      <c r="BE85" s="252"/>
      <c r="BF85" s="252"/>
      <c r="BG85" s="252"/>
      <c r="BH85" s="252"/>
      <c r="BI85" s="252"/>
      <c r="BJ85" s="252"/>
      <c r="BK85" s="252"/>
      <c r="BL85" s="252"/>
      <c r="BM85" s="252"/>
      <c r="BN85" s="252"/>
      <c r="BO85" s="252"/>
      <c r="BP85" s="252"/>
      <c r="BQ85" s="252"/>
      <c r="BR85" s="252"/>
      <c r="BS85" s="252"/>
      <c r="BT85" s="252"/>
      <c r="BU85" s="252"/>
      <c r="BV85" s="252"/>
      <c r="BW85" s="252"/>
      <c r="BX85" s="252"/>
      <c r="BY85" s="252"/>
      <c r="BZ85" s="252"/>
      <c r="CA85" s="252"/>
      <c r="CB85" s="252"/>
      <c r="CC85" s="252"/>
      <c r="CD85" s="252"/>
      <c r="CE85" s="252"/>
      <c r="CF85" s="252"/>
    </row>
    <row r="86" spans="1:84" s="28" customFormat="1" ht="15" customHeight="1" thickBot="1" x14ac:dyDescent="0.25">
      <c r="A86" s="70"/>
      <c r="B86" s="71"/>
      <c r="C86" s="15"/>
      <c r="D86" s="15"/>
      <c r="E86" s="839" t="str">
        <f>IF(E85="","",INDEX('B_Beskrivning av förbättringar'!$E$54:$E$83,R85))</f>
        <v/>
      </c>
      <c r="F86" s="840"/>
      <c r="G86" s="840"/>
      <c r="H86" s="840"/>
      <c r="I86" s="840"/>
      <c r="J86" s="840"/>
      <c r="K86" s="840"/>
      <c r="L86" s="841"/>
      <c r="M86" s="842" t="str">
        <f>IF(E85="","",INDEX('B_Beskrivning av förbättringar'!$M$54:$M$83,R85))</f>
        <v/>
      </c>
      <c r="N86" s="843"/>
      <c r="O86" s="151"/>
      <c r="P86" s="82"/>
      <c r="Q86" s="152"/>
      <c r="R86" s="238" t="str">
        <f>E86</f>
        <v/>
      </c>
      <c r="S86" s="238" t="str">
        <f>IF(E86="","",MATCH(E86,EUConst_TierActivityListNames,0)&gt;40)</f>
        <v/>
      </c>
      <c r="T86" s="152"/>
      <c r="U86" s="152"/>
      <c r="V86" s="152"/>
      <c r="W86" s="152"/>
      <c r="X86" s="152"/>
      <c r="Y86" s="152"/>
      <c r="Z86" s="152"/>
      <c r="AA86" s="152"/>
      <c r="AB86" s="152"/>
      <c r="AC86" s="152"/>
      <c r="AD86" s="152"/>
      <c r="AE86" s="152"/>
      <c r="AF86" s="152"/>
      <c r="AG86" s="152"/>
      <c r="AH86" s="152"/>
      <c r="AI86" s="152"/>
      <c r="AJ86" s="252"/>
      <c r="AK86" s="252"/>
      <c r="AL86" s="252"/>
      <c r="AM86" s="252"/>
      <c r="AN86" s="252"/>
      <c r="AO86" s="252"/>
      <c r="AP86" s="252"/>
      <c r="AQ86" s="252"/>
      <c r="AR86" s="252"/>
      <c r="AS86" s="252"/>
      <c r="AT86" s="252"/>
      <c r="AU86" s="252"/>
      <c r="AV86" s="252"/>
      <c r="AW86" s="252"/>
      <c r="AX86" s="252"/>
      <c r="AY86" s="252"/>
      <c r="AZ86" s="252"/>
      <c r="BA86" s="252"/>
      <c r="BB86" s="252"/>
      <c r="BC86" s="252"/>
      <c r="BD86" s="252"/>
      <c r="BE86" s="252"/>
      <c r="BF86" s="252"/>
      <c r="BG86" s="252"/>
      <c r="BH86" s="252"/>
      <c r="BI86" s="252"/>
      <c r="BJ86" s="252"/>
      <c r="BK86" s="252"/>
      <c r="BL86" s="252"/>
      <c r="BM86" s="252"/>
      <c r="BN86" s="252"/>
      <c r="BO86" s="252"/>
      <c r="BP86" s="252"/>
      <c r="BQ86" s="252"/>
      <c r="BR86" s="252"/>
      <c r="BS86" s="252"/>
      <c r="BT86" s="252"/>
      <c r="BU86" s="252"/>
      <c r="BV86" s="252"/>
      <c r="BW86" s="252"/>
      <c r="BX86" s="252"/>
      <c r="BY86" s="252"/>
      <c r="BZ86" s="252"/>
      <c r="CA86" s="252"/>
      <c r="CB86" s="252"/>
      <c r="CC86" s="252"/>
      <c r="CD86" s="252"/>
      <c r="CE86" s="252"/>
      <c r="CF86" s="252"/>
    </row>
    <row r="87" spans="1:84" s="28" customFormat="1" ht="5.0999999999999996" customHeight="1" x14ac:dyDescent="0.2">
      <c r="A87" s="70"/>
      <c r="B87" s="71"/>
      <c r="C87" s="15"/>
      <c r="D87" s="15"/>
      <c r="E87" s="15"/>
      <c r="F87" s="15"/>
      <c r="G87" s="5"/>
      <c r="H87" s="5"/>
      <c r="I87" s="5"/>
      <c r="M87" s="5"/>
      <c r="N87" s="5"/>
      <c r="O87" s="151"/>
      <c r="P87" s="214"/>
      <c r="Q87" s="152"/>
      <c r="R87" s="152"/>
      <c r="S87" s="152"/>
      <c r="T87" s="152"/>
      <c r="U87" s="152"/>
      <c r="V87" s="152"/>
      <c r="W87" s="152"/>
      <c r="X87" s="152"/>
      <c r="Y87" s="152"/>
      <c r="Z87" s="152"/>
      <c r="AA87" s="152"/>
      <c r="AB87" s="152"/>
      <c r="AC87" s="152"/>
      <c r="AD87" s="152"/>
      <c r="AE87" s="152"/>
      <c r="AF87" s="152"/>
      <c r="AG87" s="152"/>
      <c r="AH87" s="152"/>
      <c r="AI87" s="152"/>
      <c r="AJ87" s="252"/>
      <c r="AK87" s="252"/>
      <c r="AL87" s="252"/>
      <c r="AM87" s="252"/>
      <c r="AN87" s="252"/>
      <c r="AO87" s="252"/>
      <c r="AP87" s="252"/>
      <c r="AQ87" s="252"/>
      <c r="AR87" s="252"/>
      <c r="AS87" s="252"/>
      <c r="AT87" s="252"/>
      <c r="AU87" s="252"/>
      <c r="AV87" s="252"/>
      <c r="AW87" s="252"/>
      <c r="AX87" s="252"/>
      <c r="AY87" s="252"/>
      <c r="AZ87" s="252"/>
      <c r="BA87" s="252"/>
      <c r="BB87" s="252"/>
      <c r="BC87" s="252"/>
      <c r="BD87" s="252"/>
      <c r="BE87" s="252"/>
      <c r="BF87" s="252"/>
      <c r="BG87" s="252"/>
      <c r="BH87" s="252"/>
      <c r="BI87" s="252"/>
      <c r="BJ87" s="252"/>
      <c r="BK87" s="252"/>
      <c r="BL87" s="252"/>
      <c r="BM87" s="252"/>
      <c r="BN87" s="252"/>
      <c r="BO87" s="252"/>
      <c r="BP87" s="252"/>
      <c r="BQ87" s="252"/>
      <c r="BR87" s="252"/>
      <c r="BS87" s="252"/>
      <c r="BT87" s="252"/>
      <c r="BU87" s="252"/>
      <c r="BV87" s="252"/>
      <c r="BW87" s="252"/>
      <c r="BX87" s="252"/>
      <c r="BY87" s="252"/>
      <c r="BZ87" s="252"/>
      <c r="CA87" s="252"/>
      <c r="CB87" s="252"/>
      <c r="CC87" s="252"/>
      <c r="CD87" s="252"/>
      <c r="CE87" s="252"/>
      <c r="CF87" s="252"/>
    </row>
    <row r="88" spans="1:84" s="28" customFormat="1" ht="12.75" customHeight="1" x14ac:dyDescent="0.2">
      <c r="A88" s="70"/>
      <c r="B88" s="71"/>
      <c r="C88" s="15"/>
      <c r="D88" s="15"/>
      <c r="F88" s="844" t="str">
        <f>IF(E85="","",HYPERLINK("#JUMP_E_8",EUconst_FurtherGuidancePoint1))</f>
        <v/>
      </c>
      <c r="G88" s="845"/>
      <c r="H88" s="845"/>
      <c r="I88" s="845"/>
      <c r="J88" s="845"/>
      <c r="K88" s="845"/>
      <c r="L88" s="845"/>
      <c r="M88" s="846"/>
      <c r="N88" s="5"/>
      <c r="O88" s="151"/>
      <c r="P88" s="214"/>
      <c r="Q88" s="152"/>
      <c r="R88" s="152"/>
      <c r="S88" s="152"/>
      <c r="T88" s="152"/>
      <c r="U88" s="152"/>
      <c r="V88" s="152"/>
      <c r="W88" s="152"/>
      <c r="X88" s="152"/>
      <c r="Y88" s="152"/>
      <c r="Z88" s="152"/>
      <c r="AA88" s="152"/>
      <c r="AB88" s="152"/>
      <c r="AC88" s="152"/>
      <c r="AD88" s="152"/>
      <c r="AE88" s="152"/>
      <c r="AF88" s="152"/>
      <c r="AG88" s="152"/>
      <c r="AH88" s="152"/>
      <c r="AI88" s="152"/>
      <c r="AJ88" s="252"/>
      <c r="AK88" s="252"/>
      <c r="AL88" s="252"/>
      <c r="AM88" s="252"/>
      <c r="AN88" s="252"/>
      <c r="AO88" s="252"/>
      <c r="AP88" s="252"/>
      <c r="AQ88" s="252"/>
      <c r="AR88" s="252"/>
      <c r="AS88" s="252"/>
      <c r="AT88" s="252"/>
      <c r="AU88" s="252"/>
      <c r="AV88" s="252"/>
      <c r="AW88" s="252"/>
      <c r="AX88" s="252"/>
      <c r="AY88" s="252"/>
      <c r="AZ88" s="252"/>
      <c r="BA88" s="252"/>
      <c r="BB88" s="252"/>
      <c r="BC88" s="252"/>
      <c r="BD88" s="252"/>
      <c r="BE88" s="252"/>
      <c r="BF88" s="252"/>
      <c r="BG88" s="252"/>
      <c r="BH88" s="252"/>
      <c r="BI88" s="252"/>
      <c r="BJ88" s="252"/>
      <c r="BK88" s="252"/>
      <c r="BL88" s="252"/>
      <c r="BM88" s="252"/>
      <c r="BN88" s="252"/>
      <c r="BO88" s="252"/>
      <c r="BP88" s="252"/>
      <c r="BQ88" s="252"/>
      <c r="BR88" s="252"/>
      <c r="BS88" s="252"/>
      <c r="BT88" s="252"/>
      <c r="BU88" s="252"/>
      <c r="BV88" s="252"/>
      <c r="BW88" s="252"/>
      <c r="BX88" s="252"/>
      <c r="BY88" s="252"/>
      <c r="BZ88" s="252"/>
      <c r="CA88" s="252"/>
      <c r="CB88" s="252"/>
      <c r="CC88" s="252"/>
      <c r="CD88" s="252"/>
      <c r="CE88" s="252"/>
      <c r="CF88" s="252"/>
    </row>
    <row r="89" spans="1:84" s="28" customFormat="1" ht="5.0999999999999996" customHeight="1" x14ac:dyDescent="0.2">
      <c r="A89" s="70"/>
      <c r="B89" s="71"/>
      <c r="C89" s="15"/>
      <c r="D89" s="121"/>
      <c r="O89" s="84"/>
      <c r="P89" s="214"/>
      <c r="Q89" s="214"/>
      <c r="R89" s="214"/>
      <c r="S89" s="152"/>
      <c r="T89" s="82"/>
      <c r="U89" s="82"/>
      <c r="V89" s="82"/>
      <c r="W89" s="82"/>
      <c r="X89" s="82"/>
      <c r="Y89" s="82"/>
      <c r="Z89" s="152"/>
      <c r="AA89" s="82"/>
      <c r="AB89" s="82"/>
      <c r="AC89" s="82"/>
      <c r="AD89" s="82"/>
      <c r="AE89" s="82"/>
      <c r="AF89" s="82"/>
      <c r="AG89" s="82"/>
      <c r="AH89" s="82"/>
      <c r="AI89" s="82"/>
    </row>
    <row r="90" spans="1:84" s="28" customFormat="1" ht="38.85" customHeight="1" x14ac:dyDescent="0.2">
      <c r="A90" s="70"/>
      <c r="B90" s="71"/>
      <c r="C90" s="15"/>
      <c r="E90" s="253" t="str">
        <f>Translations!$B$609</f>
        <v>Verksamhetsuppgifter eller beräkningsfaktor:</v>
      </c>
      <c r="F90" s="254" t="str">
        <f>Translations!$B$601</f>
        <v>Krävd nivå:</v>
      </c>
      <c r="G90" s="847" t="str">
        <f>Translations!$B$610</f>
        <v xml:space="preserve">Skäl för tidigare avvikelse: </v>
      </c>
      <c r="H90" s="847"/>
      <c r="I90" s="253" t="str">
        <f>Translations!$B$611</f>
        <v>Inverkan på nivåer?</v>
      </c>
      <c r="J90" s="253" t="str">
        <f>Translations!$B$612</f>
        <v>Vidtagna åtgärder:</v>
      </c>
      <c r="K90" s="254" t="str">
        <f>Translations!$B$585</f>
        <v>När?</v>
      </c>
      <c r="L90" s="254" t="str">
        <f>Translations!$B$603</f>
        <v>Tillämpad nivå:</v>
      </c>
      <c r="O90" s="151"/>
      <c r="P90" s="82"/>
      <c r="Q90" s="152"/>
      <c r="R90" s="214"/>
      <c r="S90" s="214"/>
      <c r="T90" s="152"/>
      <c r="U90" s="152"/>
      <c r="V90" s="152"/>
      <c r="W90" s="152"/>
      <c r="X90" s="152"/>
      <c r="Y90" s="152"/>
      <c r="Z90" s="152"/>
      <c r="AA90" s="255" t="s">
        <v>22</v>
      </c>
      <c r="AB90" s="152" t="str">
        <f>$E$33</f>
        <v>Verksamhetsuppgifter eller beräkningsfaktor:</v>
      </c>
      <c r="AC90" s="152" t="str">
        <f>G90</f>
        <v xml:space="preserve">Skäl för tidigare avvikelse: </v>
      </c>
      <c r="AD90" s="152" t="str">
        <f>I90</f>
        <v>Inverkan på nivåer?</v>
      </c>
      <c r="AE90" s="152" t="str">
        <f>J90</f>
        <v>Vidtagna åtgärder:</v>
      </c>
      <c r="AF90" s="152" t="str">
        <f>K90</f>
        <v>När?</v>
      </c>
      <c r="AG90" s="152" t="str">
        <f>L90</f>
        <v>Tillämpad nivå:</v>
      </c>
      <c r="AH90" s="152"/>
      <c r="AI90" s="82"/>
      <c r="AJ90" s="252"/>
      <c r="AK90" s="252"/>
      <c r="AL90" s="252"/>
      <c r="AM90" s="252"/>
      <c r="AN90" s="252"/>
      <c r="AO90" s="252"/>
      <c r="AP90" s="252"/>
      <c r="AQ90" s="252"/>
      <c r="AR90" s="252"/>
      <c r="AS90" s="252"/>
      <c r="AT90" s="252"/>
      <c r="AU90" s="252"/>
      <c r="AV90" s="252"/>
      <c r="AW90" s="252"/>
      <c r="AX90" s="252"/>
      <c r="AY90" s="252"/>
      <c r="AZ90" s="252"/>
      <c r="BA90" s="252"/>
      <c r="BB90" s="252"/>
      <c r="BC90" s="252"/>
      <c r="BD90" s="252"/>
      <c r="BE90" s="252"/>
      <c r="BF90" s="252"/>
      <c r="BG90" s="252"/>
      <c r="BH90" s="252"/>
      <c r="BI90" s="252"/>
      <c r="BJ90" s="252"/>
      <c r="BK90" s="252"/>
      <c r="BL90" s="252"/>
      <c r="BM90" s="252"/>
      <c r="BN90" s="252"/>
      <c r="BO90" s="252"/>
      <c r="BP90" s="252"/>
      <c r="BQ90" s="252"/>
      <c r="BR90" s="252"/>
      <c r="BS90" s="252"/>
      <c r="BT90" s="252"/>
      <c r="BU90" s="252"/>
      <c r="BV90" s="252"/>
      <c r="BW90" s="252"/>
      <c r="BX90" s="252"/>
      <c r="BY90" s="252"/>
      <c r="BZ90" s="252"/>
      <c r="CA90" s="252"/>
      <c r="CB90" s="252"/>
      <c r="CC90" s="252"/>
      <c r="CD90" s="252"/>
      <c r="CE90" s="252"/>
      <c r="CF90" s="252"/>
    </row>
    <row r="91" spans="1:84" s="28" customFormat="1" ht="15" customHeight="1" x14ac:dyDescent="0.2">
      <c r="A91" s="70"/>
      <c r="B91" s="71"/>
      <c r="D91" s="91" t="s">
        <v>6</v>
      </c>
      <c r="E91" s="256"/>
      <c r="F91" s="257" t="str">
        <f>IF(OR(X91="",X91=EUconst_NA),"",IF(CNTR_SmallEmitter,1,X91))</f>
        <v/>
      </c>
      <c r="G91" s="826"/>
      <c r="H91" s="827"/>
      <c r="I91" s="99"/>
      <c r="J91" s="99"/>
      <c r="K91" s="221"/>
      <c r="L91" s="258"/>
      <c r="M91" s="834" t="str">
        <f>IF(OR(ISBLANK(L91),L91=EUconst_NoTier),"",IF($Z91=0,EUconst_NotApplicable,IF(ISERROR($Z91),"",$Z91)))</f>
        <v/>
      </c>
      <c r="N91" s="835"/>
      <c r="O91" s="84"/>
      <c r="P91" s="214"/>
      <c r="Q91" s="214"/>
      <c r="R91" s="238" t="str">
        <f>E86</f>
        <v/>
      </c>
      <c r="S91" s="152"/>
      <c r="T91" s="251" t="str">
        <f>IF(COUNTIF(EUconst_FactorRelevantInklPFC,E91)=0,"",INDEX(EUwideConstants!$C$665:$C$680,MATCH(E91,EUconst_FactorRelevantInklPFC,0))&amp;R91)</f>
        <v/>
      </c>
      <c r="U91" s="82"/>
      <c r="V91" s="251" t="str">
        <f>IF(T91="","",INDEX(EUwideConstants!$E$665:$E$680,MATCH(E91,EUconst_FactorRelevantInklPFC,0)))</f>
        <v/>
      </c>
      <c r="W91" s="82"/>
      <c r="X91" s="223" t="str">
        <f>IF(OR(R91="",T91=""),"",IF(CNTR_IsCategoryA,INDEX(EUwideConstants!$G:$G,MATCH(T91,EUwideConstants!$Q:$Q,0)),INDEX(EUwideConstants!$N:$N,MATCH(T91,EUwideConstants!$Q:$Q,0))))</f>
        <v/>
      </c>
      <c r="Y91" s="251" t="str">
        <f>IF(F91="","",IF(F91=EUconst_NA,"",INDEX(EUwideConstants!$H:$M,MATCH(T91,EUwideConstants!$Q:$Q,0),MATCH(F91,CNTR_TierList,0))))</f>
        <v/>
      </c>
      <c r="Z91" s="251" t="str">
        <f>IF(ISBLANK(L91),"",IF(L91=EUconst_NA,"",INDEX(EUwideConstants!$H:$M,MATCH(T91,EUwideConstants!$Q:$Q,0),MATCH(L91,CNTR_TierList,0))))</f>
        <v/>
      </c>
      <c r="AA91" s="82"/>
      <c r="AB91" s="223" t="b">
        <f>AND(COUNTA(CNTR_ListRelevantSections)&gt;0,E85="")</f>
        <v>0</v>
      </c>
      <c r="AC91" s="223" t="b">
        <f>AND(COUNTA(CNTR_ListRelevantSections)&gt;0,OR(E91="",AB91))</f>
        <v>0</v>
      </c>
      <c r="AD91" s="223" t="b">
        <f t="shared" ref="AD91:AE93" si="3">AC91</f>
        <v>0</v>
      </c>
      <c r="AE91" s="223" t="b">
        <f t="shared" si="3"/>
        <v>0</v>
      </c>
      <c r="AF91" s="223" t="b">
        <f>OR(AD91,AND(J91&lt;&gt;"",J91=FALSE))</f>
        <v>0</v>
      </c>
      <c r="AG91" s="223" t="b">
        <f>OR(AF91,AND(I91&lt;&gt;"",I91=FALSE))</f>
        <v>0</v>
      </c>
      <c r="AH91" s="82"/>
      <c r="AI91" s="82"/>
      <c r="AJ91" s="252"/>
      <c r="AK91" s="252"/>
      <c r="AL91" s="252"/>
      <c r="AM91" s="252"/>
      <c r="AN91" s="252"/>
      <c r="AO91" s="252"/>
      <c r="AP91" s="252"/>
      <c r="AQ91" s="252"/>
      <c r="AR91" s="252"/>
      <c r="AS91" s="252"/>
      <c r="AT91" s="252"/>
      <c r="AU91" s="252"/>
      <c r="AV91" s="252"/>
      <c r="AW91" s="252"/>
      <c r="AX91" s="252"/>
      <c r="AY91" s="252"/>
      <c r="AZ91" s="252"/>
      <c r="BA91" s="252"/>
      <c r="BB91" s="252"/>
      <c r="BC91" s="252"/>
      <c r="BD91" s="252"/>
      <c r="BE91" s="252"/>
      <c r="BF91" s="252"/>
      <c r="BG91" s="252"/>
      <c r="BH91" s="252"/>
      <c r="BI91" s="252"/>
      <c r="BJ91" s="252"/>
      <c r="BK91" s="252"/>
      <c r="BL91" s="252"/>
      <c r="BM91" s="252"/>
      <c r="BN91" s="252"/>
      <c r="BO91" s="252"/>
      <c r="BP91" s="252"/>
      <c r="BQ91" s="252"/>
      <c r="BR91" s="252"/>
      <c r="BS91" s="252"/>
      <c r="BT91" s="252"/>
      <c r="BU91" s="252"/>
      <c r="BV91" s="252"/>
      <c r="BW91" s="252"/>
      <c r="BX91" s="252"/>
      <c r="BY91" s="252"/>
      <c r="BZ91" s="252"/>
      <c r="CA91" s="252"/>
      <c r="CB91" s="252"/>
      <c r="CC91" s="252"/>
      <c r="CD91" s="252"/>
      <c r="CE91" s="252"/>
      <c r="CF91" s="252"/>
    </row>
    <row r="92" spans="1:84" s="28" customFormat="1" ht="15" customHeight="1" x14ac:dyDescent="0.2">
      <c r="A92" s="70"/>
      <c r="B92" s="71"/>
      <c r="D92" s="91" t="s">
        <v>8</v>
      </c>
      <c r="E92" s="256"/>
      <c r="F92" s="257" t="str">
        <f>IF(OR(X92="",X92=EUconst_NA),"",IF(CNTR_SmallEmitter,1,X92))</f>
        <v/>
      </c>
      <c r="G92" s="826"/>
      <c r="H92" s="827"/>
      <c r="I92" s="99"/>
      <c r="J92" s="99"/>
      <c r="K92" s="221"/>
      <c r="L92" s="258"/>
      <c r="M92" s="834" t="str">
        <f>IF(OR(ISBLANK(L92),L92=EUconst_NoTier),"",IF($Z92=0,EUconst_NotApplicable,IF(ISERROR($Z92),"",$Z92)))</f>
        <v/>
      </c>
      <c r="N92" s="835"/>
      <c r="O92" s="84"/>
      <c r="P92" s="214"/>
      <c r="Q92" s="214"/>
      <c r="R92" s="238" t="str">
        <f>R91</f>
        <v/>
      </c>
      <c r="S92" s="152"/>
      <c r="T92" s="251" t="str">
        <f>IF(COUNTIF(EUconst_FactorRelevantInklPFC,E92)=0,"",INDEX(EUwideConstants!$C$665:$C$680,MATCH(E92,EUconst_FactorRelevantInklPFC,0))&amp;R92)</f>
        <v/>
      </c>
      <c r="U92" s="82"/>
      <c r="V92" s="251" t="str">
        <f>IF(T92="","",INDEX(EUwideConstants!$E$665:$E$680,MATCH(E92,EUconst_FactorRelevantInklPFC,0)))</f>
        <v/>
      </c>
      <c r="W92" s="82"/>
      <c r="X92" s="223" t="str">
        <f>IF(OR(R92="",T92=""),"",IF(CNTR_IsCategoryA,INDEX(EUwideConstants!$G:$G,MATCH(T92,EUwideConstants!$Q:$Q,0)),INDEX(EUwideConstants!$N:$N,MATCH(T92,EUwideConstants!$Q:$Q,0))))</f>
        <v/>
      </c>
      <c r="Y92" s="251" t="str">
        <f>IF(F92="","",IF(F92=EUconst_NA,"",INDEX(EUwideConstants!$H:$M,MATCH(T92,EUwideConstants!$Q:$Q,0),MATCH(F92,CNTR_TierList,0))))</f>
        <v/>
      </c>
      <c r="Z92" s="251" t="str">
        <f>IF(ISBLANK(L92),"",IF(L92=EUconst_NA,"",INDEX(EUwideConstants!$H:$M,MATCH(T92,EUwideConstants!$Q:$Q,0),MATCH(L92,CNTR_TierList,0))))</f>
        <v/>
      </c>
      <c r="AA92" s="82"/>
      <c r="AB92" s="223" t="b">
        <f>AND(COUNTA(CNTR_ListRelevantSections)&gt;0,E85="")</f>
        <v>0</v>
      </c>
      <c r="AC92" s="223" t="b">
        <f>AND(COUNTA(CNTR_ListRelevantSections)&gt;0,OR(E92="",AB92))</f>
        <v>0</v>
      </c>
      <c r="AD92" s="223" t="b">
        <f t="shared" si="3"/>
        <v>0</v>
      </c>
      <c r="AE92" s="223" t="b">
        <f t="shared" si="3"/>
        <v>0</v>
      </c>
      <c r="AF92" s="223" t="b">
        <f>OR(AD92,AND(J92&lt;&gt;"",J92=FALSE))</f>
        <v>0</v>
      </c>
      <c r="AG92" s="223" t="b">
        <f>OR(AF92,AND(I92&lt;&gt;"",I92=FALSE))</f>
        <v>0</v>
      </c>
      <c r="AH92" s="82"/>
      <c r="AI92" s="82"/>
      <c r="AJ92" s="252"/>
      <c r="AK92" s="252"/>
      <c r="AL92" s="252"/>
      <c r="AM92" s="252"/>
      <c r="AN92" s="252"/>
      <c r="AO92" s="252"/>
      <c r="AP92" s="252"/>
      <c r="AQ92" s="252"/>
      <c r="AR92" s="252"/>
      <c r="AS92" s="252"/>
      <c r="AT92" s="252"/>
      <c r="AU92" s="252"/>
      <c r="AV92" s="252"/>
      <c r="AW92" s="252"/>
      <c r="AX92" s="252"/>
      <c r="AY92" s="252"/>
      <c r="AZ92" s="252"/>
      <c r="BA92" s="252"/>
      <c r="BB92" s="252"/>
      <c r="BC92" s="252"/>
      <c r="BD92" s="252"/>
      <c r="BE92" s="252"/>
      <c r="BF92" s="252"/>
      <c r="BG92" s="252"/>
      <c r="BH92" s="252"/>
      <c r="BI92" s="252"/>
      <c r="BJ92" s="252"/>
      <c r="BK92" s="252"/>
      <c r="BL92" s="252"/>
      <c r="BM92" s="252"/>
      <c r="BN92" s="252"/>
      <c r="BO92" s="252"/>
      <c r="BP92" s="252"/>
      <c r="BQ92" s="252"/>
      <c r="BR92" s="252"/>
      <c r="BS92" s="252"/>
      <c r="BT92" s="252"/>
      <c r="BU92" s="252"/>
      <c r="BV92" s="252"/>
      <c r="BW92" s="252"/>
      <c r="BX92" s="252"/>
      <c r="BY92" s="252"/>
      <c r="BZ92" s="252"/>
      <c r="CA92" s="252"/>
      <c r="CB92" s="252"/>
      <c r="CC92" s="252"/>
      <c r="CD92" s="252"/>
      <c r="CE92" s="252"/>
      <c r="CF92" s="252"/>
    </row>
    <row r="93" spans="1:84" s="28" customFormat="1" ht="15" customHeight="1" x14ac:dyDescent="0.2">
      <c r="A93" s="70"/>
      <c r="B93" s="71"/>
      <c r="D93" s="91" t="s">
        <v>9</v>
      </c>
      <c r="E93" s="256"/>
      <c r="F93" s="257" t="str">
        <f>IF(OR(X93="",X93=EUconst_NA),"",IF(CNTR_SmallEmitter,1,X93))</f>
        <v/>
      </c>
      <c r="G93" s="826"/>
      <c r="H93" s="827"/>
      <c r="I93" s="99"/>
      <c r="J93" s="99"/>
      <c r="K93" s="221"/>
      <c r="L93" s="258"/>
      <c r="M93" s="834" t="str">
        <f>IF(OR(ISBLANK(L93),L93=EUconst_NoTier),"",IF($Z93=0,EUconst_NotApplicable,IF(ISERROR($Z93),"",$Z93)))</f>
        <v/>
      </c>
      <c r="N93" s="835"/>
      <c r="O93" s="84"/>
      <c r="P93" s="214"/>
      <c r="Q93" s="214"/>
      <c r="R93" s="238" t="str">
        <f>R92</f>
        <v/>
      </c>
      <c r="S93" s="152"/>
      <c r="T93" s="251" t="str">
        <f>IF(COUNTIF(EUconst_FactorRelevantInklPFC,E93)=0,"",INDEX(EUwideConstants!$C$665:$C$680,MATCH(E93,EUconst_FactorRelevantInklPFC,0))&amp;R93)</f>
        <v/>
      </c>
      <c r="U93" s="82"/>
      <c r="V93" s="251" t="str">
        <f>IF(T93="","",INDEX(EUwideConstants!$E$665:$E$680,MATCH(E93,EUconst_FactorRelevantInklPFC,0)))</f>
        <v/>
      </c>
      <c r="W93" s="82"/>
      <c r="X93" s="223" t="str">
        <f>IF(OR(R93="",T93=""),"",IF(CNTR_IsCategoryA,INDEX(EUwideConstants!$G:$G,MATCH(T93,EUwideConstants!$Q:$Q,0)),INDEX(EUwideConstants!$N:$N,MATCH(T93,EUwideConstants!$Q:$Q,0))))</f>
        <v/>
      </c>
      <c r="Y93" s="251" t="str">
        <f>IF(F93="","",IF(F93=EUconst_NA,"",INDEX(EUwideConstants!$H:$M,MATCH(T93,EUwideConstants!$Q:$Q,0),MATCH(F93,CNTR_TierList,0))))</f>
        <v/>
      </c>
      <c r="Z93" s="251" t="str">
        <f>IF(ISBLANK(L93),"",IF(L93=EUconst_NA,"",INDEX(EUwideConstants!$H:$M,MATCH(T93,EUwideConstants!$Q:$Q,0),MATCH(L93,CNTR_TierList,0))))</f>
        <v/>
      </c>
      <c r="AA93" s="82"/>
      <c r="AB93" s="223" t="b">
        <f>AND(COUNTA(CNTR_ListRelevantSections)&gt;0,E85="")</f>
        <v>0</v>
      </c>
      <c r="AC93" s="223" t="b">
        <f>AND(COUNTA(CNTR_ListRelevantSections)&gt;0,OR(E93="",AB93))</f>
        <v>0</v>
      </c>
      <c r="AD93" s="223" t="b">
        <f t="shared" si="3"/>
        <v>0</v>
      </c>
      <c r="AE93" s="223" t="b">
        <f t="shared" si="3"/>
        <v>0</v>
      </c>
      <c r="AF93" s="223" t="b">
        <f>OR(AD93,AND(J93&lt;&gt;"",J93=FALSE))</f>
        <v>0</v>
      </c>
      <c r="AG93" s="223" t="b">
        <f>OR(AF93,AND(I93&lt;&gt;"",I93=FALSE))</f>
        <v>0</v>
      </c>
      <c r="AH93" s="82"/>
      <c r="AI93" s="82"/>
      <c r="AJ93" s="252"/>
      <c r="AK93" s="252"/>
      <c r="AL93" s="252"/>
      <c r="AM93" s="252"/>
      <c r="AN93" s="252"/>
      <c r="AO93" s="252"/>
      <c r="AP93" s="252"/>
      <c r="AQ93" s="252"/>
      <c r="AR93" s="252"/>
      <c r="AS93" s="252"/>
      <c r="AT93" s="252"/>
      <c r="AU93" s="252"/>
      <c r="AV93" s="252"/>
      <c r="AW93" s="252"/>
      <c r="AX93" s="252"/>
      <c r="AY93" s="252"/>
      <c r="AZ93" s="252"/>
      <c r="BA93" s="252"/>
      <c r="BB93" s="252"/>
      <c r="BC93" s="252"/>
      <c r="BD93" s="252"/>
      <c r="BE93" s="252"/>
      <c r="BF93" s="252"/>
      <c r="BG93" s="252"/>
      <c r="BH93" s="252"/>
      <c r="BI93" s="252"/>
      <c r="BJ93" s="252"/>
      <c r="BK93" s="252"/>
      <c r="BL93" s="252"/>
      <c r="BM93" s="252"/>
      <c r="BN93" s="252"/>
      <c r="BO93" s="252"/>
      <c r="BP93" s="252"/>
      <c r="BQ93" s="252"/>
      <c r="BR93" s="252"/>
      <c r="BS93" s="252"/>
      <c r="BT93" s="252"/>
      <c r="BU93" s="252"/>
      <c r="BV93" s="252"/>
      <c r="BW93" s="252"/>
      <c r="BX93" s="252"/>
      <c r="BY93" s="252"/>
      <c r="BZ93" s="252"/>
      <c r="CA93" s="252"/>
      <c r="CB93" s="252"/>
      <c r="CC93" s="252"/>
      <c r="CD93" s="252"/>
      <c r="CE93" s="252"/>
      <c r="CF93" s="252"/>
    </row>
    <row r="94" spans="1:84" s="28" customFormat="1" ht="5.0999999999999996" customHeight="1" x14ac:dyDescent="0.2">
      <c r="A94" s="70"/>
      <c r="B94" s="71"/>
      <c r="C94" s="15"/>
      <c r="D94" s="121"/>
      <c r="G94" s="121"/>
      <c r="H94" s="121"/>
      <c r="I94" s="121"/>
      <c r="J94" s="121"/>
      <c r="O94" s="84"/>
      <c r="P94" s="214"/>
      <c r="Q94" s="214"/>
      <c r="R94" s="214"/>
      <c r="S94" s="214"/>
      <c r="T94" s="82"/>
      <c r="U94" s="82"/>
      <c r="V94" s="82"/>
      <c r="W94" s="82"/>
      <c r="X94" s="82"/>
      <c r="Y94" s="82"/>
      <c r="Z94" s="82"/>
      <c r="AA94" s="82"/>
      <c r="AB94" s="82"/>
      <c r="AC94" s="82"/>
      <c r="AD94" s="82"/>
      <c r="AE94" s="82"/>
      <c r="AF94" s="82"/>
      <c r="AG94" s="82"/>
      <c r="AH94" s="82"/>
      <c r="AI94" s="82"/>
    </row>
    <row r="95" spans="1:84" s="28" customFormat="1" ht="12.75" customHeight="1" x14ac:dyDescent="0.2">
      <c r="A95" s="70"/>
      <c r="B95" s="71"/>
      <c r="D95" s="121" t="s">
        <v>12</v>
      </c>
      <c r="E95" s="259" t="str">
        <f>Translations!$B$94</f>
        <v>Beskrivning</v>
      </c>
      <c r="G95" s="260"/>
      <c r="H95" s="121"/>
      <c r="I95" s="121"/>
      <c r="J95" s="121"/>
      <c r="K95" s="121"/>
      <c r="L95" s="121"/>
      <c r="M95" s="121"/>
      <c r="N95" s="121"/>
      <c r="O95" s="84"/>
      <c r="P95" s="214"/>
      <c r="Q95" s="214"/>
      <c r="R95" s="214"/>
      <c r="S95" s="214"/>
      <c r="T95" s="82"/>
      <c r="U95" s="82"/>
      <c r="V95" s="82"/>
      <c r="W95" s="82"/>
      <c r="X95" s="82"/>
      <c r="Y95" s="82"/>
      <c r="Z95" s="82"/>
      <c r="AA95" s="82"/>
      <c r="AB95" s="82"/>
      <c r="AC95" s="82"/>
      <c r="AD95" s="82"/>
      <c r="AE95" s="82"/>
      <c r="AF95" s="82"/>
      <c r="AG95" s="82"/>
      <c r="AH95" s="82"/>
      <c r="AI95" s="82"/>
    </row>
    <row r="96" spans="1:84" s="28" customFormat="1" ht="12.75" customHeight="1" x14ac:dyDescent="0.2">
      <c r="A96" s="70"/>
      <c r="B96" s="213"/>
      <c r="C96" s="15"/>
      <c r="D96" s="121"/>
      <c r="E96" s="757" t="str">
        <f>Translations!$B$588</f>
        <v>Om du behöver mer utrymme för beskrivningen kan du också använda externa filer och hänvisa till dem här.</v>
      </c>
      <c r="F96" s="757"/>
      <c r="G96" s="757"/>
      <c r="H96" s="757"/>
      <c r="I96" s="757"/>
      <c r="J96" s="757"/>
      <c r="K96" s="757"/>
      <c r="L96" s="757"/>
      <c r="M96" s="757"/>
      <c r="N96" s="757"/>
      <c r="O96" s="84"/>
      <c r="P96" s="77"/>
      <c r="Q96" s="214"/>
      <c r="R96" s="214"/>
      <c r="S96" s="214"/>
      <c r="T96" s="82"/>
      <c r="U96" s="82"/>
      <c r="V96" s="82"/>
      <c r="W96" s="82"/>
      <c r="X96" s="82"/>
      <c r="Y96" s="82"/>
      <c r="Z96" s="82"/>
      <c r="AA96" s="82"/>
      <c r="AB96" s="82"/>
      <c r="AC96" s="82"/>
      <c r="AD96" s="82"/>
      <c r="AE96" s="82"/>
      <c r="AF96" s="82"/>
      <c r="AG96" s="82"/>
      <c r="AH96" s="82"/>
      <c r="AI96" s="82"/>
    </row>
    <row r="97" spans="1:84" s="28" customFormat="1" ht="12.75" customHeight="1" x14ac:dyDescent="0.2">
      <c r="A97" s="261"/>
      <c r="B97" s="78"/>
      <c r="E97" s="836"/>
      <c r="F97" s="837"/>
      <c r="G97" s="837"/>
      <c r="H97" s="837"/>
      <c r="I97" s="837"/>
      <c r="J97" s="837"/>
      <c r="K97" s="837"/>
      <c r="L97" s="837"/>
      <c r="M97" s="837"/>
      <c r="N97" s="838"/>
      <c r="O97" s="81"/>
      <c r="P97" s="82"/>
      <c r="Q97" s="82"/>
      <c r="R97" s="82"/>
      <c r="S97" s="82"/>
      <c r="T97" s="82"/>
      <c r="U97" s="82"/>
      <c r="V97" s="82"/>
      <c r="W97" s="82"/>
      <c r="X97" s="82"/>
      <c r="Y97" s="82"/>
      <c r="Z97" s="82"/>
      <c r="AA97" s="82"/>
      <c r="AB97" s="82"/>
      <c r="AC97" s="82"/>
      <c r="AD97" s="82"/>
      <c r="AE97" s="82"/>
      <c r="AF97" s="82"/>
      <c r="AG97" s="82"/>
      <c r="AH97" s="82"/>
      <c r="AI97" s="251" t="b">
        <f>AND(COUNTA(CNTR_ListRelevantSections)&gt;0,OR(AB93,COUNTA(E91:E93)=0))</f>
        <v>0</v>
      </c>
    </row>
    <row r="98" spans="1:84" s="28" customFormat="1" ht="12.75" customHeight="1" x14ac:dyDescent="0.2">
      <c r="A98" s="261"/>
      <c r="B98" s="78"/>
      <c r="E98" s="828"/>
      <c r="F98" s="829"/>
      <c r="G98" s="829"/>
      <c r="H98" s="829"/>
      <c r="I98" s="829"/>
      <c r="J98" s="829"/>
      <c r="K98" s="829"/>
      <c r="L98" s="829"/>
      <c r="M98" s="829"/>
      <c r="N98" s="830"/>
      <c r="O98" s="81"/>
      <c r="P98" s="82"/>
      <c r="Q98" s="82"/>
      <c r="R98" s="82"/>
      <c r="S98" s="82"/>
      <c r="T98" s="82"/>
      <c r="U98" s="82"/>
      <c r="V98" s="82"/>
      <c r="W98" s="82"/>
      <c r="X98" s="82"/>
      <c r="Y98" s="82"/>
      <c r="Z98" s="82"/>
      <c r="AA98" s="82"/>
      <c r="AB98" s="82"/>
      <c r="AC98" s="82"/>
      <c r="AD98" s="82"/>
      <c r="AE98" s="82"/>
      <c r="AF98" s="82"/>
      <c r="AG98" s="82"/>
      <c r="AH98" s="82"/>
      <c r="AI98" s="251" t="b">
        <f>AI97</f>
        <v>0</v>
      </c>
    </row>
    <row r="99" spans="1:84" s="28" customFormat="1" ht="12.75" customHeight="1" x14ac:dyDescent="0.2">
      <c r="A99" s="261"/>
      <c r="B99" s="78"/>
      <c r="E99" s="828"/>
      <c r="F99" s="829"/>
      <c r="G99" s="829"/>
      <c r="H99" s="829"/>
      <c r="I99" s="829"/>
      <c r="J99" s="829"/>
      <c r="K99" s="829"/>
      <c r="L99" s="829"/>
      <c r="M99" s="829"/>
      <c r="N99" s="830"/>
      <c r="O99" s="81"/>
      <c r="P99" s="82"/>
      <c r="Q99" s="82"/>
      <c r="R99" s="82"/>
      <c r="S99" s="82"/>
      <c r="T99" s="82"/>
      <c r="U99" s="82"/>
      <c r="V99" s="82"/>
      <c r="W99" s="82"/>
      <c r="X99" s="82"/>
      <c r="Y99" s="82"/>
      <c r="Z99" s="82"/>
      <c r="AA99" s="82"/>
      <c r="AB99" s="82"/>
      <c r="AC99" s="82"/>
      <c r="AD99" s="82"/>
      <c r="AE99" s="82"/>
      <c r="AF99" s="82"/>
      <c r="AG99" s="82"/>
      <c r="AH99" s="82"/>
      <c r="AI99" s="251" t="b">
        <f>AI98</f>
        <v>0</v>
      </c>
    </row>
    <row r="100" spans="1:84" s="28" customFormat="1" ht="12.75" customHeight="1" x14ac:dyDescent="0.2">
      <c r="A100" s="261"/>
      <c r="B100" s="78"/>
      <c r="E100" s="828"/>
      <c r="F100" s="829"/>
      <c r="G100" s="829"/>
      <c r="H100" s="829"/>
      <c r="I100" s="829"/>
      <c r="J100" s="829"/>
      <c r="K100" s="829"/>
      <c r="L100" s="829"/>
      <c r="M100" s="829"/>
      <c r="N100" s="830"/>
      <c r="O100" s="81"/>
      <c r="P100" s="82"/>
      <c r="Q100" s="82"/>
      <c r="R100" s="82"/>
      <c r="S100" s="82"/>
      <c r="T100" s="82"/>
      <c r="U100" s="82"/>
      <c r="V100" s="82"/>
      <c r="W100" s="82"/>
      <c r="X100" s="82"/>
      <c r="Y100" s="82"/>
      <c r="Z100" s="82"/>
      <c r="AA100" s="82"/>
      <c r="AB100" s="82"/>
      <c r="AC100" s="82"/>
      <c r="AD100" s="82"/>
      <c r="AE100" s="82"/>
      <c r="AF100" s="82"/>
      <c r="AG100" s="82"/>
      <c r="AH100" s="82"/>
      <c r="AI100" s="251" t="b">
        <f>AI99</f>
        <v>0</v>
      </c>
    </row>
    <row r="101" spans="1:84" s="28" customFormat="1" ht="12.75" customHeight="1" x14ac:dyDescent="0.2">
      <c r="A101" s="261"/>
      <c r="B101" s="78"/>
      <c r="E101" s="831"/>
      <c r="F101" s="832"/>
      <c r="G101" s="832"/>
      <c r="H101" s="832"/>
      <c r="I101" s="832"/>
      <c r="J101" s="832"/>
      <c r="K101" s="832"/>
      <c r="L101" s="832"/>
      <c r="M101" s="832"/>
      <c r="N101" s="833"/>
      <c r="O101" s="81"/>
      <c r="P101" s="82"/>
      <c r="Q101" s="82"/>
      <c r="R101" s="82"/>
      <c r="S101" s="82"/>
      <c r="T101" s="82"/>
      <c r="U101" s="82"/>
      <c r="V101" s="82"/>
      <c r="W101" s="82"/>
      <c r="X101" s="82"/>
      <c r="Y101" s="82"/>
      <c r="Z101" s="82"/>
      <c r="AA101" s="82"/>
      <c r="AB101" s="82"/>
      <c r="AC101" s="82"/>
      <c r="AD101" s="82"/>
      <c r="AE101" s="82"/>
      <c r="AF101" s="82"/>
      <c r="AG101" s="82"/>
      <c r="AH101" s="82"/>
      <c r="AI101" s="251" t="b">
        <f>AI100</f>
        <v>0</v>
      </c>
    </row>
    <row r="102" spans="1:84" s="28" customFormat="1" ht="12.75" customHeight="1" thickBot="1" x14ac:dyDescent="0.25">
      <c r="A102" s="261"/>
      <c r="B102" s="78"/>
      <c r="D102" s="121"/>
      <c r="E102" s="262"/>
      <c r="F102" s="262"/>
      <c r="G102" s="262"/>
      <c r="H102" s="262"/>
      <c r="I102" s="262"/>
      <c r="J102" s="262"/>
      <c r="K102" s="262"/>
      <c r="L102" s="262"/>
      <c r="M102" s="262"/>
      <c r="N102" s="121"/>
      <c r="O102" s="81"/>
      <c r="P102" s="82"/>
      <c r="Q102" s="82"/>
      <c r="R102" s="82"/>
      <c r="S102" s="82"/>
      <c r="T102" s="82"/>
      <c r="U102" s="82"/>
      <c r="V102" s="82"/>
      <c r="W102" s="82"/>
      <c r="X102" s="82"/>
      <c r="Y102" s="82"/>
      <c r="Z102" s="82"/>
      <c r="AA102" s="82"/>
      <c r="AB102" s="82"/>
      <c r="AC102" s="82"/>
      <c r="AD102" s="82"/>
      <c r="AE102" s="82"/>
      <c r="AF102" s="82"/>
      <c r="AG102" s="82"/>
      <c r="AH102" s="82"/>
      <c r="AI102" s="82"/>
      <c r="CF102" s="263"/>
    </row>
    <row r="103" spans="1:84" ht="13.5" customHeight="1" thickBot="1" x14ac:dyDescent="0.25">
      <c r="A103" s="65"/>
      <c r="B103" s="69"/>
      <c r="C103" s="244"/>
      <c r="D103" s="245"/>
      <c r="E103" s="246"/>
      <c r="F103" s="247"/>
      <c r="G103" s="248"/>
      <c r="H103" s="248"/>
      <c r="I103" s="248"/>
      <c r="J103" s="248"/>
      <c r="K103" s="248"/>
      <c r="L103" s="248"/>
      <c r="M103" s="248"/>
      <c r="N103" s="248"/>
      <c r="O103" s="67"/>
      <c r="U103" s="188"/>
      <c r="X103" s="188"/>
    </row>
    <row r="104" spans="1:84" s="28" customFormat="1" ht="15" customHeight="1" thickBot="1" x14ac:dyDescent="0.25">
      <c r="A104" s="159" t="str">
        <f>IF(E104="","","PRINT")</f>
        <v/>
      </c>
      <c r="B104" s="71"/>
      <c r="C104" s="218">
        <f>C85+1</f>
        <v>5</v>
      </c>
      <c r="D104" s="15"/>
      <c r="E104" s="848"/>
      <c r="F104" s="849"/>
      <c r="G104" s="849"/>
      <c r="H104" s="849"/>
      <c r="I104" s="849"/>
      <c r="J104" s="849"/>
      <c r="K104" s="849"/>
      <c r="L104" s="850"/>
      <c r="M104" s="842" t="str">
        <f>IF(E105="","",INDEX(EUwideConstants!$F$312:$F$353,MATCH(E105,EUConst_TierActivityListNames,0)))</f>
        <v/>
      </c>
      <c r="N104" s="843"/>
      <c r="O104" s="151"/>
      <c r="P104" s="223" t="str">
        <f>IF(AND(E104&lt;&gt;"",COUNTIF(P105:$P$603,"PRINT")=0),"PRINT","")</f>
        <v/>
      </c>
      <c r="Q104" s="152"/>
      <c r="R104" s="249" t="str">
        <f>IF(E104="","",MATCH(E104,'B_Beskrivning av förbättringar'!$Q$54:$Q$83,0))</f>
        <v/>
      </c>
      <c r="S104" s="250" t="s">
        <v>21</v>
      </c>
      <c r="T104" s="152"/>
      <c r="U104" s="152"/>
      <c r="V104" s="152"/>
      <c r="W104" s="152"/>
      <c r="X104" s="152"/>
      <c r="Y104" s="152"/>
      <c r="Z104" s="152"/>
      <c r="AA104" s="152"/>
      <c r="AB104" s="152"/>
      <c r="AC104" s="152"/>
      <c r="AD104" s="152"/>
      <c r="AE104" s="152"/>
      <c r="AF104" s="152"/>
      <c r="AG104" s="152"/>
      <c r="AH104" s="152"/>
      <c r="AI104" s="251" t="b">
        <f>CNTR_CalcRelevant=EUconst_NotRelevant</f>
        <v>0</v>
      </c>
      <c r="AJ104" s="252"/>
      <c r="AK104" s="252"/>
      <c r="AL104" s="252"/>
      <c r="AM104" s="252"/>
      <c r="AN104" s="252"/>
      <c r="AO104" s="252"/>
      <c r="AP104" s="252"/>
      <c r="AQ104" s="252"/>
      <c r="AR104" s="252"/>
      <c r="AS104" s="252"/>
      <c r="AT104" s="252"/>
      <c r="AU104" s="252"/>
      <c r="AV104" s="252"/>
      <c r="AW104" s="252"/>
      <c r="AX104" s="252"/>
      <c r="AY104" s="252"/>
      <c r="AZ104" s="252"/>
      <c r="BA104" s="252"/>
      <c r="BB104" s="252"/>
      <c r="BC104" s="252"/>
      <c r="BD104" s="252"/>
      <c r="BE104" s="252"/>
      <c r="BF104" s="252"/>
      <c r="BG104" s="252"/>
      <c r="BH104" s="252"/>
      <c r="BI104" s="252"/>
      <c r="BJ104" s="252"/>
      <c r="BK104" s="252"/>
      <c r="BL104" s="252"/>
      <c r="BM104" s="252"/>
      <c r="BN104" s="252"/>
      <c r="BO104" s="252"/>
      <c r="BP104" s="252"/>
      <c r="BQ104" s="252"/>
      <c r="BR104" s="252"/>
      <c r="BS104" s="252"/>
      <c r="BT104" s="252"/>
      <c r="BU104" s="252"/>
      <c r="BV104" s="252"/>
      <c r="BW104" s="252"/>
      <c r="BX104" s="252"/>
      <c r="BY104" s="252"/>
      <c r="BZ104" s="252"/>
      <c r="CA104" s="252"/>
      <c r="CB104" s="252"/>
      <c r="CC104" s="252"/>
      <c r="CD104" s="252"/>
      <c r="CE104" s="252"/>
      <c r="CF104" s="252"/>
    </row>
    <row r="105" spans="1:84" s="28" customFormat="1" ht="15" customHeight="1" thickBot="1" x14ac:dyDescent="0.25">
      <c r="A105" s="70"/>
      <c r="B105" s="71"/>
      <c r="C105" s="15"/>
      <c r="D105" s="15"/>
      <c r="E105" s="839" t="str">
        <f>IF(E104="","",INDEX('B_Beskrivning av förbättringar'!$E$54:$E$83,R104))</f>
        <v/>
      </c>
      <c r="F105" s="840"/>
      <c r="G105" s="840"/>
      <c r="H105" s="840"/>
      <c r="I105" s="840"/>
      <c r="J105" s="840"/>
      <c r="K105" s="840"/>
      <c r="L105" s="841"/>
      <c r="M105" s="842" t="str">
        <f>IF(E104="","",INDEX('B_Beskrivning av förbättringar'!$M$54:$M$83,R104))</f>
        <v/>
      </c>
      <c r="N105" s="843"/>
      <c r="O105" s="151"/>
      <c r="P105" s="82"/>
      <c r="Q105" s="152"/>
      <c r="R105" s="238" t="str">
        <f>E105</f>
        <v/>
      </c>
      <c r="S105" s="238" t="str">
        <f>IF(E105="","",MATCH(E105,EUConst_TierActivityListNames,0)&gt;40)</f>
        <v/>
      </c>
      <c r="T105" s="152"/>
      <c r="U105" s="152"/>
      <c r="V105" s="152"/>
      <c r="W105" s="152"/>
      <c r="X105" s="152"/>
      <c r="Y105" s="152"/>
      <c r="Z105" s="152"/>
      <c r="AA105" s="152"/>
      <c r="AB105" s="152"/>
      <c r="AC105" s="152"/>
      <c r="AD105" s="152"/>
      <c r="AE105" s="152"/>
      <c r="AF105" s="152"/>
      <c r="AG105" s="152"/>
      <c r="AH105" s="152"/>
      <c r="AI105" s="152"/>
      <c r="AJ105" s="252"/>
      <c r="AK105" s="252"/>
      <c r="AL105" s="252"/>
      <c r="AM105" s="252"/>
      <c r="AN105" s="252"/>
      <c r="AO105" s="252"/>
      <c r="AP105" s="252"/>
      <c r="AQ105" s="252"/>
      <c r="AR105" s="252"/>
      <c r="AS105" s="252"/>
      <c r="AT105" s="252"/>
      <c r="AU105" s="252"/>
      <c r="AV105" s="252"/>
      <c r="AW105" s="252"/>
      <c r="AX105" s="252"/>
      <c r="AY105" s="252"/>
      <c r="AZ105" s="252"/>
      <c r="BA105" s="252"/>
      <c r="BB105" s="252"/>
      <c r="BC105" s="252"/>
      <c r="BD105" s="252"/>
      <c r="BE105" s="252"/>
      <c r="BF105" s="252"/>
      <c r="BG105" s="252"/>
      <c r="BH105" s="252"/>
      <c r="BI105" s="252"/>
      <c r="BJ105" s="252"/>
      <c r="BK105" s="252"/>
      <c r="BL105" s="252"/>
      <c r="BM105" s="252"/>
      <c r="BN105" s="252"/>
      <c r="BO105" s="252"/>
      <c r="BP105" s="252"/>
      <c r="BQ105" s="252"/>
      <c r="BR105" s="252"/>
      <c r="BS105" s="252"/>
      <c r="BT105" s="252"/>
      <c r="BU105" s="252"/>
      <c r="BV105" s="252"/>
      <c r="BW105" s="252"/>
      <c r="BX105" s="252"/>
      <c r="BY105" s="252"/>
      <c r="BZ105" s="252"/>
      <c r="CA105" s="252"/>
      <c r="CB105" s="252"/>
      <c r="CC105" s="252"/>
      <c r="CD105" s="252"/>
      <c r="CE105" s="252"/>
      <c r="CF105" s="252"/>
    </row>
    <row r="106" spans="1:84" s="28" customFormat="1" ht="5.0999999999999996" customHeight="1" x14ac:dyDescent="0.2">
      <c r="A106" s="70"/>
      <c r="B106" s="71"/>
      <c r="C106" s="15"/>
      <c r="D106" s="15"/>
      <c r="E106" s="15"/>
      <c r="F106" s="15"/>
      <c r="G106" s="5"/>
      <c r="H106" s="5"/>
      <c r="I106" s="5"/>
      <c r="M106" s="5"/>
      <c r="N106" s="5"/>
      <c r="O106" s="151"/>
      <c r="P106" s="214"/>
      <c r="Q106" s="152"/>
      <c r="R106" s="152"/>
      <c r="S106" s="152"/>
      <c r="T106" s="152"/>
      <c r="U106" s="152"/>
      <c r="V106" s="152"/>
      <c r="W106" s="152"/>
      <c r="X106" s="152"/>
      <c r="Y106" s="152"/>
      <c r="Z106" s="152"/>
      <c r="AA106" s="152"/>
      <c r="AB106" s="152"/>
      <c r="AC106" s="152"/>
      <c r="AD106" s="152"/>
      <c r="AE106" s="152"/>
      <c r="AF106" s="152"/>
      <c r="AG106" s="152"/>
      <c r="AH106" s="152"/>
      <c r="AI106" s="152"/>
      <c r="AJ106" s="252"/>
      <c r="AK106" s="252"/>
      <c r="AL106" s="252"/>
      <c r="AM106" s="252"/>
      <c r="AN106" s="252"/>
      <c r="AO106" s="252"/>
      <c r="AP106" s="252"/>
      <c r="AQ106" s="252"/>
      <c r="AR106" s="252"/>
      <c r="AS106" s="252"/>
      <c r="AT106" s="252"/>
      <c r="AU106" s="252"/>
      <c r="AV106" s="252"/>
      <c r="AW106" s="252"/>
      <c r="AX106" s="252"/>
      <c r="AY106" s="252"/>
      <c r="AZ106" s="252"/>
      <c r="BA106" s="252"/>
      <c r="BB106" s="252"/>
      <c r="BC106" s="252"/>
      <c r="BD106" s="252"/>
      <c r="BE106" s="252"/>
      <c r="BF106" s="252"/>
      <c r="BG106" s="252"/>
      <c r="BH106" s="252"/>
      <c r="BI106" s="252"/>
      <c r="BJ106" s="252"/>
      <c r="BK106" s="252"/>
      <c r="BL106" s="252"/>
      <c r="BM106" s="252"/>
      <c r="BN106" s="252"/>
      <c r="BO106" s="252"/>
      <c r="BP106" s="252"/>
      <c r="BQ106" s="252"/>
      <c r="BR106" s="252"/>
      <c r="BS106" s="252"/>
      <c r="BT106" s="252"/>
      <c r="BU106" s="252"/>
      <c r="BV106" s="252"/>
      <c r="BW106" s="252"/>
      <c r="BX106" s="252"/>
      <c r="BY106" s="252"/>
      <c r="BZ106" s="252"/>
      <c r="CA106" s="252"/>
      <c r="CB106" s="252"/>
      <c r="CC106" s="252"/>
      <c r="CD106" s="252"/>
      <c r="CE106" s="252"/>
      <c r="CF106" s="252"/>
    </row>
    <row r="107" spans="1:84" s="28" customFormat="1" ht="12.75" customHeight="1" x14ac:dyDescent="0.2">
      <c r="A107" s="70"/>
      <c r="B107" s="71"/>
      <c r="C107" s="15"/>
      <c r="D107" s="15"/>
      <c r="F107" s="844" t="str">
        <f>IF(E104="","",HYPERLINK("#JUMP_E_8",EUconst_FurtherGuidancePoint1))</f>
        <v/>
      </c>
      <c r="G107" s="845"/>
      <c r="H107" s="845"/>
      <c r="I107" s="845"/>
      <c r="J107" s="845"/>
      <c r="K107" s="845"/>
      <c r="L107" s="845"/>
      <c r="M107" s="846"/>
      <c r="N107" s="5"/>
      <c r="O107" s="151"/>
      <c r="P107" s="214"/>
      <c r="Q107" s="152"/>
      <c r="R107" s="152"/>
      <c r="S107" s="152"/>
      <c r="T107" s="152"/>
      <c r="U107" s="152"/>
      <c r="V107" s="152"/>
      <c r="W107" s="152"/>
      <c r="X107" s="152"/>
      <c r="Y107" s="152"/>
      <c r="Z107" s="152"/>
      <c r="AA107" s="152"/>
      <c r="AB107" s="152"/>
      <c r="AC107" s="152"/>
      <c r="AD107" s="152"/>
      <c r="AE107" s="152"/>
      <c r="AF107" s="152"/>
      <c r="AG107" s="152"/>
      <c r="AH107" s="152"/>
      <c r="AI107" s="152"/>
      <c r="AJ107" s="252"/>
      <c r="AK107" s="252"/>
      <c r="AL107" s="252"/>
      <c r="AM107" s="252"/>
      <c r="AN107" s="252"/>
      <c r="AO107" s="252"/>
      <c r="AP107" s="252"/>
      <c r="AQ107" s="252"/>
      <c r="AR107" s="252"/>
      <c r="AS107" s="252"/>
      <c r="AT107" s="252"/>
      <c r="AU107" s="252"/>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row>
    <row r="108" spans="1:84" s="28" customFormat="1" ht="5.0999999999999996" customHeight="1" x14ac:dyDescent="0.2">
      <c r="A108" s="70"/>
      <c r="B108" s="71"/>
      <c r="C108" s="15"/>
      <c r="D108" s="121"/>
      <c r="O108" s="84"/>
      <c r="P108" s="214"/>
      <c r="Q108" s="214"/>
      <c r="R108" s="214"/>
      <c r="S108" s="152"/>
      <c r="T108" s="82"/>
      <c r="U108" s="82"/>
      <c r="V108" s="82"/>
      <c r="W108" s="82"/>
      <c r="X108" s="82"/>
      <c r="Y108" s="82"/>
      <c r="Z108" s="152"/>
      <c r="AA108" s="82"/>
      <c r="AB108" s="82"/>
      <c r="AC108" s="82"/>
      <c r="AD108" s="82"/>
      <c r="AE108" s="82"/>
      <c r="AF108" s="82"/>
      <c r="AG108" s="82"/>
      <c r="AH108" s="82"/>
      <c r="AI108" s="82"/>
    </row>
    <row r="109" spans="1:84" s="28" customFormat="1" ht="38.85" customHeight="1" x14ac:dyDescent="0.2">
      <c r="A109" s="70"/>
      <c r="B109" s="71"/>
      <c r="C109" s="15"/>
      <c r="E109" s="253" t="str">
        <f>Translations!$B$609</f>
        <v>Verksamhetsuppgifter eller beräkningsfaktor:</v>
      </c>
      <c r="F109" s="254" t="str">
        <f>Translations!$B$601</f>
        <v>Krävd nivå:</v>
      </c>
      <c r="G109" s="847" t="str">
        <f>Translations!$B$610</f>
        <v xml:space="preserve">Skäl för tidigare avvikelse: </v>
      </c>
      <c r="H109" s="847"/>
      <c r="I109" s="253" t="str">
        <f>Translations!$B$611</f>
        <v>Inverkan på nivåer?</v>
      </c>
      <c r="J109" s="253" t="str">
        <f>Translations!$B$612</f>
        <v>Vidtagna åtgärder:</v>
      </c>
      <c r="K109" s="254" t="str">
        <f>Translations!$B$585</f>
        <v>När?</v>
      </c>
      <c r="L109" s="254" t="str">
        <f>Translations!$B$603</f>
        <v>Tillämpad nivå:</v>
      </c>
      <c r="O109" s="151"/>
      <c r="P109" s="82"/>
      <c r="Q109" s="152"/>
      <c r="R109" s="214"/>
      <c r="S109" s="214"/>
      <c r="T109" s="152"/>
      <c r="U109" s="152"/>
      <c r="V109" s="152"/>
      <c r="W109" s="152"/>
      <c r="X109" s="152"/>
      <c r="Y109" s="152"/>
      <c r="Z109" s="152"/>
      <c r="AA109" s="255" t="s">
        <v>22</v>
      </c>
      <c r="AB109" s="152" t="str">
        <f>$E$33</f>
        <v>Verksamhetsuppgifter eller beräkningsfaktor:</v>
      </c>
      <c r="AC109" s="152" t="str">
        <f>G109</f>
        <v xml:space="preserve">Skäl för tidigare avvikelse: </v>
      </c>
      <c r="AD109" s="152" t="str">
        <f>I109</f>
        <v>Inverkan på nivåer?</v>
      </c>
      <c r="AE109" s="152" t="str">
        <f>J109</f>
        <v>Vidtagna åtgärder:</v>
      </c>
      <c r="AF109" s="152" t="str">
        <f>K109</f>
        <v>När?</v>
      </c>
      <c r="AG109" s="152" t="str">
        <f>L109</f>
        <v>Tillämpad nivå:</v>
      </c>
      <c r="AH109" s="152"/>
      <c r="AI109" s="82"/>
      <c r="AJ109" s="252"/>
      <c r="AK109" s="252"/>
      <c r="AL109" s="252"/>
      <c r="AM109" s="252"/>
      <c r="AN109" s="252"/>
      <c r="AO109" s="252"/>
      <c r="AP109" s="252"/>
      <c r="AQ109" s="252"/>
      <c r="AR109" s="252"/>
      <c r="AS109" s="252"/>
      <c r="AT109" s="252"/>
      <c r="AU109" s="252"/>
      <c r="AV109" s="252"/>
      <c r="AW109" s="252"/>
      <c r="AX109" s="252"/>
      <c r="AY109" s="252"/>
      <c r="AZ109" s="252"/>
      <c r="BA109" s="252"/>
      <c r="BB109" s="252"/>
      <c r="BC109" s="252"/>
      <c r="BD109" s="252"/>
      <c r="BE109" s="252"/>
      <c r="BF109" s="252"/>
      <c r="BG109" s="252"/>
      <c r="BH109" s="252"/>
      <c r="BI109" s="252"/>
      <c r="BJ109" s="252"/>
      <c r="BK109" s="252"/>
      <c r="BL109" s="252"/>
      <c r="BM109" s="252"/>
      <c r="BN109" s="252"/>
      <c r="BO109" s="252"/>
      <c r="BP109" s="252"/>
      <c r="BQ109" s="252"/>
      <c r="BR109" s="252"/>
      <c r="BS109" s="252"/>
      <c r="BT109" s="252"/>
      <c r="BU109" s="252"/>
      <c r="BV109" s="252"/>
      <c r="BW109" s="252"/>
      <c r="BX109" s="252"/>
      <c r="BY109" s="252"/>
      <c r="BZ109" s="252"/>
      <c r="CA109" s="252"/>
      <c r="CB109" s="252"/>
      <c r="CC109" s="252"/>
      <c r="CD109" s="252"/>
      <c r="CE109" s="252"/>
      <c r="CF109" s="252"/>
    </row>
    <row r="110" spans="1:84" s="28" customFormat="1" ht="15" customHeight="1" x14ac:dyDescent="0.2">
      <c r="A110" s="70"/>
      <c r="B110" s="71"/>
      <c r="D110" s="91" t="s">
        <v>6</v>
      </c>
      <c r="E110" s="256"/>
      <c r="F110" s="257" t="str">
        <f>IF(OR(X110="",X110=EUconst_NA),"",IF(CNTR_SmallEmitter,1,X110))</f>
        <v/>
      </c>
      <c r="G110" s="826"/>
      <c r="H110" s="827"/>
      <c r="I110" s="99"/>
      <c r="J110" s="99"/>
      <c r="K110" s="221"/>
      <c r="L110" s="258"/>
      <c r="M110" s="834" t="str">
        <f>IF(OR(ISBLANK(L110),L110=EUconst_NoTier),"",IF($Z110=0,EUconst_NotApplicable,IF(ISERROR($Z110),"",$Z110)))</f>
        <v/>
      </c>
      <c r="N110" s="835"/>
      <c r="O110" s="84"/>
      <c r="P110" s="214"/>
      <c r="Q110" s="214"/>
      <c r="R110" s="238" t="str">
        <f>E105</f>
        <v/>
      </c>
      <c r="S110" s="152"/>
      <c r="T110" s="251" t="str">
        <f>IF(COUNTIF(EUconst_FactorRelevantInklPFC,E110)=0,"",INDEX(EUwideConstants!$C$665:$C$680,MATCH(E110,EUconst_FactorRelevantInklPFC,0))&amp;R110)</f>
        <v/>
      </c>
      <c r="U110" s="82"/>
      <c r="V110" s="251" t="str">
        <f>IF(T110="","",INDEX(EUwideConstants!$E$665:$E$680,MATCH(E110,EUconst_FactorRelevantInklPFC,0)))</f>
        <v/>
      </c>
      <c r="W110" s="82"/>
      <c r="X110" s="223" t="str">
        <f>IF(OR(R110="",T110=""),"",IF(CNTR_IsCategoryA,INDEX(EUwideConstants!$G:$G,MATCH(T110,EUwideConstants!$Q:$Q,0)),INDEX(EUwideConstants!$N:$N,MATCH(T110,EUwideConstants!$Q:$Q,0))))</f>
        <v/>
      </c>
      <c r="Y110" s="251" t="str">
        <f>IF(F110="","",IF(F110=EUconst_NA,"",INDEX(EUwideConstants!$H:$M,MATCH(T110,EUwideConstants!$Q:$Q,0),MATCH(F110,CNTR_TierList,0))))</f>
        <v/>
      </c>
      <c r="Z110" s="251" t="str">
        <f>IF(ISBLANK(L110),"",IF(L110=EUconst_NA,"",INDEX(EUwideConstants!$H:$M,MATCH(T110,EUwideConstants!$Q:$Q,0),MATCH(L110,CNTR_TierList,0))))</f>
        <v/>
      </c>
      <c r="AA110" s="82"/>
      <c r="AB110" s="223" t="b">
        <f>AND(COUNTA(CNTR_ListRelevantSections)&gt;0,E104="")</f>
        <v>0</v>
      </c>
      <c r="AC110" s="223" t="b">
        <f>AND(COUNTA(CNTR_ListRelevantSections)&gt;0,OR(E110="",AB110))</f>
        <v>0</v>
      </c>
      <c r="AD110" s="223" t="b">
        <f t="shared" ref="AD110:AE112" si="4">AC110</f>
        <v>0</v>
      </c>
      <c r="AE110" s="223" t="b">
        <f t="shared" si="4"/>
        <v>0</v>
      </c>
      <c r="AF110" s="223" t="b">
        <f>OR(AD110,AND(J110&lt;&gt;"",J110=FALSE))</f>
        <v>0</v>
      </c>
      <c r="AG110" s="223" t="b">
        <f>OR(AF110,AND(I110&lt;&gt;"",I110=FALSE))</f>
        <v>0</v>
      </c>
      <c r="AH110" s="82"/>
      <c r="AI110" s="82"/>
      <c r="AJ110" s="252"/>
      <c r="AK110" s="252"/>
      <c r="AL110" s="252"/>
      <c r="AM110" s="252"/>
      <c r="AN110" s="252"/>
      <c r="AO110" s="252"/>
      <c r="AP110" s="252"/>
      <c r="AQ110" s="252"/>
      <c r="AR110" s="252"/>
      <c r="AS110" s="252"/>
      <c r="AT110" s="252"/>
      <c r="AU110" s="252"/>
      <c r="AV110" s="252"/>
      <c r="AW110" s="252"/>
      <c r="AX110" s="252"/>
      <c r="AY110" s="252"/>
      <c r="AZ110" s="252"/>
      <c r="BA110" s="252"/>
      <c r="BB110" s="252"/>
      <c r="BC110" s="252"/>
      <c r="BD110" s="252"/>
      <c r="BE110" s="252"/>
      <c r="BF110" s="252"/>
      <c r="BG110" s="252"/>
      <c r="BH110" s="252"/>
      <c r="BI110" s="252"/>
      <c r="BJ110" s="252"/>
      <c r="BK110" s="252"/>
      <c r="BL110" s="252"/>
      <c r="BM110" s="252"/>
      <c r="BN110" s="252"/>
      <c r="BO110" s="252"/>
      <c r="BP110" s="252"/>
      <c r="BQ110" s="252"/>
      <c r="BR110" s="252"/>
      <c r="BS110" s="252"/>
      <c r="BT110" s="252"/>
      <c r="BU110" s="252"/>
      <c r="BV110" s="252"/>
      <c r="BW110" s="252"/>
      <c r="BX110" s="252"/>
      <c r="BY110" s="252"/>
      <c r="BZ110" s="252"/>
      <c r="CA110" s="252"/>
      <c r="CB110" s="252"/>
      <c r="CC110" s="252"/>
      <c r="CD110" s="252"/>
      <c r="CE110" s="252"/>
      <c r="CF110" s="252"/>
    </row>
    <row r="111" spans="1:84" s="28" customFormat="1" ht="15" customHeight="1" x14ac:dyDescent="0.2">
      <c r="A111" s="70"/>
      <c r="B111" s="71"/>
      <c r="D111" s="91" t="s">
        <v>8</v>
      </c>
      <c r="E111" s="256"/>
      <c r="F111" s="257" t="str">
        <f>IF(OR(X111="",X111=EUconst_NA),"",IF(CNTR_SmallEmitter,1,X111))</f>
        <v/>
      </c>
      <c r="G111" s="826"/>
      <c r="H111" s="827"/>
      <c r="I111" s="99"/>
      <c r="J111" s="99"/>
      <c r="K111" s="221"/>
      <c r="L111" s="258"/>
      <c r="M111" s="834" t="str">
        <f>IF(OR(ISBLANK(L111),L111=EUconst_NoTier),"",IF($Z111=0,EUconst_NotApplicable,IF(ISERROR($Z111),"",$Z111)))</f>
        <v/>
      </c>
      <c r="N111" s="835"/>
      <c r="O111" s="84"/>
      <c r="P111" s="214"/>
      <c r="Q111" s="214"/>
      <c r="R111" s="238" t="str">
        <f>R110</f>
        <v/>
      </c>
      <c r="S111" s="152"/>
      <c r="T111" s="251" t="str">
        <f>IF(COUNTIF(EUconst_FactorRelevantInklPFC,E111)=0,"",INDEX(EUwideConstants!$C$665:$C$680,MATCH(E111,EUconst_FactorRelevantInklPFC,0))&amp;R111)</f>
        <v/>
      </c>
      <c r="U111" s="82"/>
      <c r="V111" s="251" t="str">
        <f>IF(T111="","",INDEX(EUwideConstants!$E$665:$E$680,MATCH(E111,EUconst_FactorRelevantInklPFC,0)))</f>
        <v/>
      </c>
      <c r="W111" s="82"/>
      <c r="X111" s="223" t="str">
        <f>IF(OR(R111="",T111=""),"",IF(CNTR_IsCategoryA,INDEX(EUwideConstants!$G:$G,MATCH(T111,EUwideConstants!$Q:$Q,0)),INDEX(EUwideConstants!$N:$N,MATCH(T111,EUwideConstants!$Q:$Q,0))))</f>
        <v/>
      </c>
      <c r="Y111" s="251" t="str">
        <f>IF(F111="","",IF(F111=EUconst_NA,"",INDEX(EUwideConstants!$H:$M,MATCH(T111,EUwideConstants!$Q:$Q,0),MATCH(F111,CNTR_TierList,0))))</f>
        <v/>
      </c>
      <c r="Z111" s="251" t="str">
        <f>IF(ISBLANK(L111),"",IF(L111=EUconst_NA,"",INDEX(EUwideConstants!$H:$M,MATCH(T111,EUwideConstants!$Q:$Q,0),MATCH(L111,CNTR_TierList,0))))</f>
        <v/>
      </c>
      <c r="AA111" s="82"/>
      <c r="AB111" s="223" t="b">
        <f>AND(COUNTA(CNTR_ListRelevantSections)&gt;0,E104="")</f>
        <v>0</v>
      </c>
      <c r="AC111" s="223" t="b">
        <f>AND(COUNTA(CNTR_ListRelevantSections)&gt;0,OR(E111="",AB111))</f>
        <v>0</v>
      </c>
      <c r="AD111" s="223" t="b">
        <f t="shared" si="4"/>
        <v>0</v>
      </c>
      <c r="AE111" s="223" t="b">
        <f t="shared" si="4"/>
        <v>0</v>
      </c>
      <c r="AF111" s="223" t="b">
        <f>OR(AD111,AND(J111&lt;&gt;"",J111=FALSE))</f>
        <v>0</v>
      </c>
      <c r="AG111" s="223" t="b">
        <f>OR(AF111,AND(I111&lt;&gt;"",I111=FALSE))</f>
        <v>0</v>
      </c>
      <c r="AH111" s="82"/>
      <c r="AI111" s="82"/>
      <c r="AJ111" s="252"/>
      <c r="AK111" s="252"/>
      <c r="AL111" s="252"/>
      <c r="AM111" s="252"/>
      <c r="AN111" s="252"/>
      <c r="AO111" s="252"/>
      <c r="AP111" s="252"/>
      <c r="AQ111" s="252"/>
      <c r="AR111" s="252"/>
      <c r="AS111" s="252"/>
      <c r="AT111" s="252"/>
      <c r="AU111" s="252"/>
      <c r="AV111" s="252"/>
      <c r="AW111" s="252"/>
      <c r="AX111" s="252"/>
      <c r="AY111" s="252"/>
      <c r="AZ111" s="252"/>
      <c r="BA111" s="252"/>
      <c r="BB111" s="252"/>
      <c r="BC111" s="252"/>
      <c r="BD111" s="252"/>
      <c r="BE111" s="252"/>
      <c r="BF111" s="252"/>
      <c r="BG111" s="252"/>
      <c r="BH111" s="252"/>
      <c r="BI111" s="252"/>
      <c r="BJ111" s="252"/>
      <c r="BK111" s="252"/>
      <c r="BL111" s="252"/>
      <c r="BM111" s="252"/>
      <c r="BN111" s="252"/>
      <c r="BO111" s="252"/>
      <c r="BP111" s="252"/>
      <c r="BQ111" s="252"/>
      <c r="BR111" s="252"/>
      <c r="BS111" s="252"/>
      <c r="BT111" s="252"/>
      <c r="BU111" s="252"/>
      <c r="BV111" s="252"/>
      <c r="BW111" s="252"/>
      <c r="BX111" s="252"/>
      <c r="BY111" s="252"/>
      <c r="BZ111" s="252"/>
      <c r="CA111" s="252"/>
      <c r="CB111" s="252"/>
      <c r="CC111" s="252"/>
      <c r="CD111" s="252"/>
      <c r="CE111" s="252"/>
      <c r="CF111" s="252"/>
    </row>
    <row r="112" spans="1:84" s="28" customFormat="1" ht="15" customHeight="1" x14ac:dyDescent="0.2">
      <c r="A112" s="70"/>
      <c r="B112" s="71"/>
      <c r="D112" s="91" t="s">
        <v>9</v>
      </c>
      <c r="E112" s="256"/>
      <c r="F112" s="257" t="str">
        <f>IF(OR(X112="",X112=EUconst_NA),"",IF(CNTR_SmallEmitter,1,X112))</f>
        <v/>
      </c>
      <c r="G112" s="826"/>
      <c r="H112" s="827"/>
      <c r="I112" s="99"/>
      <c r="J112" s="99"/>
      <c r="K112" s="221"/>
      <c r="L112" s="258"/>
      <c r="M112" s="834" t="str">
        <f>IF(OR(ISBLANK(L112),L112=EUconst_NoTier),"",IF($Z112=0,EUconst_NotApplicable,IF(ISERROR($Z112),"",$Z112)))</f>
        <v/>
      </c>
      <c r="N112" s="835"/>
      <c r="O112" s="84"/>
      <c r="P112" s="214"/>
      <c r="Q112" s="214"/>
      <c r="R112" s="238" t="str">
        <f>R111</f>
        <v/>
      </c>
      <c r="S112" s="152"/>
      <c r="T112" s="251" t="str">
        <f>IF(COUNTIF(EUconst_FactorRelevantInklPFC,E112)=0,"",INDEX(EUwideConstants!$C$665:$C$680,MATCH(E112,EUconst_FactorRelevantInklPFC,0))&amp;R112)</f>
        <v/>
      </c>
      <c r="U112" s="82"/>
      <c r="V112" s="251" t="str">
        <f>IF(T112="","",INDEX(EUwideConstants!$E$665:$E$680,MATCH(E112,EUconst_FactorRelevantInklPFC,0)))</f>
        <v/>
      </c>
      <c r="W112" s="82"/>
      <c r="X112" s="223" t="str">
        <f>IF(OR(R112="",T112=""),"",IF(CNTR_IsCategoryA,INDEX(EUwideConstants!$G:$G,MATCH(T112,EUwideConstants!$Q:$Q,0)),INDEX(EUwideConstants!$N:$N,MATCH(T112,EUwideConstants!$Q:$Q,0))))</f>
        <v/>
      </c>
      <c r="Y112" s="251" t="str">
        <f>IF(F112="","",IF(F112=EUconst_NA,"",INDEX(EUwideConstants!$H:$M,MATCH(T112,EUwideConstants!$Q:$Q,0),MATCH(F112,CNTR_TierList,0))))</f>
        <v/>
      </c>
      <c r="Z112" s="251" t="str">
        <f>IF(ISBLANK(L112),"",IF(L112=EUconst_NA,"",INDEX(EUwideConstants!$H:$M,MATCH(T112,EUwideConstants!$Q:$Q,0),MATCH(L112,CNTR_TierList,0))))</f>
        <v/>
      </c>
      <c r="AA112" s="82"/>
      <c r="AB112" s="223" t="b">
        <f>AND(COUNTA(CNTR_ListRelevantSections)&gt;0,E104="")</f>
        <v>0</v>
      </c>
      <c r="AC112" s="223" t="b">
        <f>AND(COUNTA(CNTR_ListRelevantSections)&gt;0,OR(E112="",AB112))</f>
        <v>0</v>
      </c>
      <c r="AD112" s="223" t="b">
        <f t="shared" si="4"/>
        <v>0</v>
      </c>
      <c r="AE112" s="223" t="b">
        <f t="shared" si="4"/>
        <v>0</v>
      </c>
      <c r="AF112" s="223" t="b">
        <f>OR(AD112,AND(J112&lt;&gt;"",J112=FALSE))</f>
        <v>0</v>
      </c>
      <c r="AG112" s="223" t="b">
        <f>OR(AF112,AND(I112&lt;&gt;"",I112=FALSE))</f>
        <v>0</v>
      </c>
      <c r="AH112" s="82"/>
      <c r="AI112" s="82"/>
      <c r="AJ112" s="252"/>
      <c r="AK112" s="252"/>
      <c r="AL112" s="252"/>
      <c r="AM112" s="252"/>
      <c r="AN112" s="252"/>
      <c r="AO112" s="252"/>
      <c r="AP112" s="252"/>
      <c r="AQ112" s="252"/>
      <c r="AR112" s="252"/>
      <c r="AS112" s="252"/>
      <c r="AT112" s="252"/>
      <c r="AU112" s="252"/>
      <c r="AV112" s="252"/>
      <c r="AW112" s="252"/>
      <c r="AX112" s="252"/>
      <c r="AY112" s="252"/>
      <c r="AZ112" s="252"/>
      <c r="BA112" s="252"/>
      <c r="BB112" s="252"/>
      <c r="BC112" s="252"/>
      <c r="BD112" s="252"/>
      <c r="BE112" s="252"/>
      <c r="BF112" s="252"/>
      <c r="BG112" s="252"/>
      <c r="BH112" s="252"/>
      <c r="BI112" s="252"/>
      <c r="BJ112" s="252"/>
      <c r="BK112" s="252"/>
      <c r="BL112" s="252"/>
      <c r="BM112" s="252"/>
      <c r="BN112" s="252"/>
      <c r="BO112" s="252"/>
      <c r="BP112" s="252"/>
      <c r="BQ112" s="252"/>
      <c r="BR112" s="252"/>
      <c r="BS112" s="252"/>
      <c r="BT112" s="252"/>
      <c r="BU112" s="252"/>
      <c r="BV112" s="252"/>
      <c r="BW112" s="252"/>
      <c r="BX112" s="252"/>
      <c r="BY112" s="252"/>
      <c r="BZ112" s="252"/>
      <c r="CA112" s="252"/>
      <c r="CB112" s="252"/>
      <c r="CC112" s="252"/>
      <c r="CD112" s="252"/>
      <c r="CE112" s="252"/>
      <c r="CF112" s="252"/>
    </row>
    <row r="113" spans="1:84" s="28" customFormat="1" ht="5.0999999999999996" customHeight="1" x14ac:dyDescent="0.2">
      <c r="A113" s="70"/>
      <c r="B113" s="71"/>
      <c r="C113" s="15"/>
      <c r="D113" s="121"/>
      <c r="G113" s="121"/>
      <c r="H113" s="121"/>
      <c r="I113" s="121"/>
      <c r="J113" s="121"/>
      <c r="O113" s="84"/>
      <c r="P113" s="214"/>
      <c r="Q113" s="214"/>
      <c r="R113" s="214"/>
      <c r="S113" s="214"/>
      <c r="T113" s="82"/>
      <c r="U113" s="82"/>
      <c r="V113" s="82"/>
      <c r="W113" s="82"/>
      <c r="X113" s="82"/>
      <c r="Y113" s="82"/>
      <c r="Z113" s="82"/>
      <c r="AA113" s="82"/>
      <c r="AB113" s="82"/>
      <c r="AC113" s="82"/>
      <c r="AD113" s="82"/>
      <c r="AE113" s="82"/>
      <c r="AF113" s="82"/>
      <c r="AG113" s="82"/>
      <c r="AH113" s="82"/>
      <c r="AI113" s="82"/>
    </row>
    <row r="114" spans="1:84" s="28" customFormat="1" ht="12.75" customHeight="1" x14ac:dyDescent="0.2">
      <c r="A114" s="70"/>
      <c r="B114" s="71"/>
      <c r="D114" s="121" t="s">
        <v>12</v>
      </c>
      <c r="E114" s="259" t="str">
        <f>Translations!$B$94</f>
        <v>Beskrivning</v>
      </c>
      <c r="G114" s="260"/>
      <c r="H114" s="121"/>
      <c r="I114" s="121"/>
      <c r="J114" s="121"/>
      <c r="K114" s="121"/>
      <c r="L114" s="121"/>
      <c r="M114" s="121"/>
      <c r="N114" s="121"/>
      <c r="O114" s="84"/>
      <c r="P114" s="214"/>
      <c r="Q114" s="214"/>
      <c r="R114" s="214"/>
      <c r="S114" s="214"/>
      <c r="T114" s="82"/>
      <c r="U114" s="82"/>
      <c r="V114" s="82"/>
      <c r="W114" s="82"/>
      <c r="X114" s="82"/>
      <c r="Y114" s="82"/>
      <c r="Z114" s="82"/>
      <c r="AA114" s="82"/>
      <c r="AB114" s="82"/>
      <c r="AC114" s="82"/>
      <c r="AD114" s="82"/>
      <c r="AE114" s="82"/>
      <c r="AF114" s="82"/>
      <c r="AG114" s="82"/>
      <c r="AH114" s="82"/>
      <c r="AI114" s="82"/>
    </row>
    <row r="115" spans="1:84" s="28" customFormat="1" ht="12.75" customHeight="1" x14ac:dyDescent="0.2">
      <c r="A115" s="70"/>
      <c r="B115" s="213"/>
      <c r="C115" s="15"/>
      <c r="D115" s="121"/>
      <c r="E115" s="757" t="str">
        <f>Translations!$B$588</f>
        <v>Om du behöver mer utrymme för beskrivningen kan du också använda externa filer och hänvisa till dem här.</v>
      </c>
      <c r="F115" s="757"/>
      <c r="G115" s="757"/>
      <c r="H115" s="757"/>
      <c r="I115" s="757"/>
      <c r="J115" s="757"/>
      <c r="K115" s="757"/>
      <c r="L115" s="757"/>
      <c r="M115" s="757"/>
      <c r="N115" s="757"/>
      <c r="O115" s="84"/>
      <c r="P115" s="77"/>
      <c r="Q115" s="214"/>
      <c r="R115" s="214"/>
      <c r="S115" s="214"/>
      <c r="T115" s="82"/>
      <c r="U115" s="82"/>
      <c r="V115" s="82"/>
      <c r="W115" s="82"/>
      <c r="X115" s="82"/>
      <c r="Y115" s="82"/>
      <c r="Z115" s="82"/>
      <c r="AA115" s="82"/>
      <c r="AB115" s="82"/>
      <c r="AC115" s="82"/>
      <c r="AD115" s="82"/>
      <c r="AE115" s="82"/>
      <c r="AF115" s="82"/>
      <c r="AG115" s="82"/>
      <c r="AH115" s="82"/>
      <c r="AI115" s="82"/>
    </row>
    <row r="116" spans="1:84" s="28" customFormat="1" ht="12.75" customHeight="1" x14ac:dyDescent="0.2">
      <c r="A116" s="261"/>
      <c r="B116" s="78"/>
      <c r="E116" s="836"/>
      <c r="F116" s="837"/>
      <c r="G116" s="837"/>
      <c r="H116" s="837"/>
      <c r="I116" s="837"/>
      <c r="J116" s="837"/>
      <c r="K116" s="837"/>
      <c r="L116" s="837"/>
      <c r="M116" s="837"/>
      <c r="N116" s="838"/>
      <c r="O116" s="81"/>
      <c r="P116" s="82"/>
      <c r="Q116" s="82"/>
      <c r="R116" s="82"/>
      <c r="S116" s="82"/>
      <c r="T116" s="82"/>
      <c r="U116" s="82"/>
      <c r="V116" s="82"/>
      <c r="W116" s="82"/>
      <c r="X116" s="82"/>
      <c r="Y116" s="82"/>
      <c r="Z116" s="82"/>
      <c r="AA116" s="82"/>
      <c r="AB116" s="82"/>
      <c r="AC116" s="82"/>
      <c r="AD116" s="82"/>
      <c r="AE116" s="82"/>
      <c r="AF116" s="82"/>
      <c r="AG116" s="82"/>
      <c r="AH116" s="82"/>
      <c r="AI116" s="251" t="b">
        <f>AND(COUNTA(CNTR_ListRelevantSections)&gt;0,OR(AB112,COUNTA(E110:E112)=0))</f>
        <v>0</v>
      </c>
    </row>
    <row r="117" spans="1:84" s="28" customFormat="1" ht="12.75" customHeight="1" x14ac:dyDescent="0.2">
      <c r="A117" s="261"/>
      <c r="B117" s="78"/>
      <c r="E117" s="828"/>
      <c r="F117" s="829"/>
      <c r="G117" s="829"/>
      <c r="H117" s="829"/>
      <c r="I117" s="829"/>
      <c r="J117" s="829"/>
      <c r="K117" s="829"/>
      <c r="L117" s="829"/>
      <c r="M117" s="829"/>
      <c r="N117" s="830"/>
      <c r="O117" s="81"/>
      <c r="P117" s="82"/>
      <c r="Q117" s="82"/>
      <c r="R117" s="82"/>
      <c r="S117" s="82"/>
      <c r="T117" s="82"/>
      <c r="U117" s="82"/>
      <c r="V117" s="82"/>
      <c r="W117" s="82"/>
      <c r="X117" s="82"/>
      <c r="Y117" s="82"/>
      <c r="Z117" s="82"/>
      <c r="AA117" s="82"/>
      <c r="AB117" s="82"/>
      <c r="AC117" s="82"/>
      <c r="AD117" s="82"/>
      <c r="AE117" s="82"/>
      <c r="AF117" s="82"/>
      <c r="AG117" s="82"/>
      <c r="AH117" s="82"/>
      <c r="AI117" s="251" t="b">
        <f>AI116</f>
        <v>0</v>
      </c>
    </row>
    <row r="118" spans="1:84" s="28" customFormat="1" ht="12.75" customHeight="1" x14ac:dyDescent="0.2">
      <c r="A118" s="261"/>
      <c r="B118" s="78"/>
      <c r="E118" s="828"/>
      <c r="F118" s="829"/>
      <c r="G118" s="829"/>
      <c r="H118" s="829"/>
      <c r="I118" s="829"/>
      <c r="J118" s="829"/>
      <c r="K118" s="829"/>
      <c r="L118" s="829"/>
      <c r="M118" s="829"/>
      <c r="N118" s="830"/>
      <c r="O118" s="81"/>
      <c r="P118" s="82"/>
      <c r="Q118" s="82"/>
      <c r="R118" s="82"/>
      <c r="S118" s="82"/>
      <c r="T118" s="82"/>
      <c r="U118" s="82"/>
      <c r="V118" s="82"/>
      <c r="W118" s="82"/>
      <c r="X118" s="82"/>
      <c r="Y118" s="82"/>
      <c r="Z118" s="82"/>
      <c r="AA118" s="82"/>
      <c r="AB118" s="82"/>
      <c r="AC118" s="82"/>
      <c r="AD118" s="82"/>
      <c r="AE118" s="82"/>
      <c r="AF118" s="82"/>
      <c r="AG118" s="82"/>
      <c r="AH118" s="82"/>
      <c r="AI118" s="251" t="b">
        <f>AI117</f>
        <v>0</v>
      </c>
    </row>
    <row r="119" spans="1:84" s="28" customFormat="1" ht="12.75" customHeight="1" x14ac:dyDescent="0.2">
      <c r="A119" s="261"/>
      <c r="B119" s="78"/>
      <c r="E119" s="828"/>
      <c r="F119" s="829"/>
      <c r="G119" s="829"/>
      <c r="H119" s="829"/>
      <c r="I119" s="829"/>
      <c r="J119" s="829"/>
      <c r="K119" s="829"/>
      <c r="L119" s="829"/>
      <c r="M119" s="829"/>
      <c r="N119" s="830"/>
      <c r="O119" s="81"/>
      <c r="P119" s="82"/>
      <c r="Q119" s="82"/>
      <c r="R119" s="82"/>
      <c r="S119" s="82"/>
      <c r="T119" s="82"/>
      <c r="U119" s="82"/>
      <c r="V119" s="82"/>
      <c r="W119" s="82"/>
      <c r="X119" s="82"/>
      <c r="Y119" s="82"/>
      <c r="Z119" s="82"/>
      <c r="AA119" s="82"/>
      <c r="AB119" s="82"/>
      <c r="AC119" s="82"/>
      <c r="AD119" s="82"/>
      <c r="AE119" s="82"/>
      <c r="AF119" s="82"/>
      <c r="AG119" s="82"/>
      <c r="AH119" s="82"/>
      <c r="AI119" s="251" t="b">
        <f>AI118</f>
        <v>0</v>
      </c>
    </row>
    <row r="120" spans="1:84" s="28" customFormat="1" ht="12.75" customHeight="1" x14ac:dyDescent="0.2">
      <c r="A120" s="261"/>
      <c r="B120" s="78"/>
      <c r="E120" s="831"/>
      <c r="F120" s="832"/>
      <c r="G120" s="832"/>
      <c r="H120" s="832"/>
      <c r="I120" s="832"/>
      <c r="J120" s="832"/>
      <c r="K120" s="832"/>
      <c r="L120" s="832"/>
      <c r="M120" s="832"/>
      <c r="N120" s="833"/>
      <c r="O120" s="81"/>
      <c r="P120" s="82"/>
      <c r="Q120" s="82"/>
      <c r="R120" s="82"/>
      <c r="S120" s="82"/>
      <c r="T120" s="82"/>
      <c r="U120" s="82"/>
      <c r="V120" s="82"/>
      <c r="W120" s="82"/>
      <c r="X120" s="82"/>
      <c r="Y120" s="82"/>
      <c r="Z120" s="82"/>
      <c r="AA120" s="82"/>
      <c r="AB120" s="82"/>
      <c r="AC120" s="82"/>
      <c r="AD120" s="82"/>
      <c r="AE120" s="82"/>
      <c r="AF120" s="82"/>
      <c r="AG120" s="82"/>
      <c r="AH120" s="82"/>
      <c r="AI120" s="251" t="b">
        <f>AI119</f>
        <v>0</v>
      </c>
    </row>
    <row r="121" spans="1:84" s="28" customFormat="1" ht="12.75" customHeight="1" thickBot="1" x14ac:dyDescent="0.25">
      <c r="A121" s="261"/>
      <c r="B121" s="78"/>
      <c r="D121" s="121"/>
      <c r="E121" s="262"/>
      <c r="F121" s="262"/>
      <c r="G121" s="262"/>
      <c r="H121" s="262"/>
      <c r="I121" s="262"/>
      <c r="J121" s="262"/>
      <c r="K121" s="262"/>
      <c r="L121" s="262"/>
      <c r="M121" s="262"/>
      <c r="N121" s="121"/>
      <c r="O121" s="81"/>
      <c r="P121" s="82"/>
      <c r="Q121" s="82"/>
      <c r="R121" s="82"/>
      <c r="S121" s="82"/>
      <c r="T121" s="82"/>
      <c r="U121" s="82"/>
      <c r="V121" s="82"/>
      <c r="W121" s="82"/>
      <c r="X121" s="82"/>
      <c r="Y121" s="82"/>
      <c r="Z121" s="82"/>
      <c r="AA121" s="82"/>
      <c r="AB121" s="82"/>
      <c r="AC121" s="82"/>
      <c r="AD121" s="82"/>
      <c r="AE121" s="82"/>
      <c r="AF121" s="82"/>
      <c r="AG121" s="82"/>
      <c r="AH121" s="82"/>
      <c r="AI121" s="82"/>
      <c r="CF121" s="263"/>
    </row>
    <row r="122" spans="1:84" ht="13.5" customHeight="1" thickBot="1" x14ac:dyDescent="0.25">
      <c r="A122" s="65"/>
      <c r="B122" s="69"/>
      <c r="C122" s="244"/>
      <c r="D122" s="245"/>
      <c r="E122" s="246"/>
      <c r="F122" s="247"/>
      <c r="G122" s="248"/>
      <c r="H122" s="248"/>
      <c r="I122" s="248"/>
      <c r="J122" s="248"/>
      <c r="K122" s="248"/>
      <c r="L122" s="248"/>
      <c r="M122" s="248"/>
      <c r="N122" s="248"/>
      <c r="O122" s="67"/>
      <c r="U122" s="188"/>
      <c r="X122" s="188"/>
    </row>
    <row r="123" spans="1:84" s="28" customFormat="1" ht="15" customHeight="1" thickBot="1" x14ac:dyDescent="0.25">
      <c r="A123" s="159" t="str">
        <f>IF(E123="","","PRINT")</f>
        <v/>
      </c>
      <c r="B123" s="71"/>
      <c r="C123" s="218">
        <f>C104+1</f>
        <v>6</v>
      </c>
      <c r="D123" s="15"/>
      <c r="E123" s="848"/>
      <c r="F123" s="849"/>
      <c r="G123" s="849"/>
      <c r="H123" s="849"/>
      <c r="I123" s="849"/>
      <c r="J123" s="849"/>
      <c r="K123" s="849"/>
      <c r="L123" s="850"/>
      <c r="M123" s="842" t="str">
        <f>IF(E124="","",INDEX(EUwideConstants!$F$312:$F$353,MATCH(E124,EUConst_TierActivityListNames,0)))</f>
        <v/>
      </c>
      <c r="N123" s="843"/>
      <c r="O123" s="151"/>
      <c r="P123" s="223" t="str">
        <f>IF(AND(E123&lt;&gt;"",COUNTIF(P124:$P$603,"PRINT")=0),"PRINT","")</f>
        <v/>
      </c>
      <c r="Q123" s="152"/>
      <c r="R123" s="249" t="str">
        <f>IF(E123="","",MATCH(E123,'B_Beskrivning av förbättringar'!$Q$54:$Q$83,0))</f>
        <v/>
      </c>
      <c r="S123" s="250" t="s">
        <v>21</v>
      </c>
      <c r="T123" s="152"/>
      <c r="U123" s="152"/>
      <c r="V123" s="152"/>
      <c r="W123" s="152"/>
      <c r="X123" s="152"/>
      <c r="Y123" s="152"/>
      <c r="Z123" s="152"/>
      <c r="AA123" s="152"/>
      <c r="AB123" s="152"/>
      <c r="AC123" s="152"/>
      <c r="AD123" s="152"/>
      <c r="AE123" s="152"/>
      <c r="AF123" s="152"/>
      <c r="AG123" s="152"/>
      <c r="AH123" s="152"/>
      <c r="AI123" s="251" t="b">
        <f>CNTR_CalcRelevant=EUconst_NotRelevant</f>
        <v>0</v>
      </c>
      <c r="AJ123" s="252"/>
      <c r="AK123" s="252"/>
      <c r="AL123" s="252"/>
      <c r="AM123" s="252"/>
      <c r="AN123" s="252"/>
      <c r="AO123" s="252"/>
      <c r="AP123" s="252"/>
      <c r="AQ123" s="252"/>
      <c r="AR123" s="252"/>
      <c r="AS123" s="252"/>
      <c r="AT123" s="252"/>
      <c r="AU123" s="252"/>
      <c r="AV123" s="252"/>
      <c r="AW123" s="252"/>
      <c r="AX123" s="252"/>
      <c r="AY123" s="252"/>
      <c r="AZ123" s="252"/>
      <c r="BA123" s="252"/>
      <c r="BB123" s="252"/>
      <c r="BC123" s="252"/>
      <c r="BD123" s="252"/>
      <c r="BE123" s="252"/>
      <c r="BF123" s="252"/>
      <c r="BG123" s="252"/>
      <c r="BH123" s="252"/>
      <c r="BI123" s="252"/>
      <c r="BJ123" s="252"/>
      <c r="BK123" s="252"/>
      <c r="BL123" s="252"/>
      <c r="BM123" s="252"/>
      <c r="BN123" s="252"/>
      <c r="BO123" s="252"/>
      <c r="BP123" s="252"/>
      <c r="BQ123" s="252"/>
      <c r="BR123" s="252"/>
      <c r="BS123" s="252"/>
      <c r="BT123" s="252"/>
      <c r="BU123" s="252"/>
      <c r="BV123" s="252"/>
      <c r="BW123" s="252"/>
      <c r="BX123" s="252"/>
      <c r="BY123" s="252"/>
      <c r="BZ123" s="252"/>
      <c r="CA123" s="252"/>
      <c r="CB123" s="252"/>
      <c r="CC123" s="252"/>
      <c r="CD123" s="252"/>
      <c r="CE123" s="252"/>
      <c r="CF123" s="252"/>
    </row>
    <row r="124" spans="1:84" s="28" customFormat="1" ht="15" customHeight="1" thickBot="1" x14ac:dyDescent="0.25">
      <c r="A124" s="70"/>
      <c r="B124" s="71"/>
      <c r="C124" s="15"/>
      <c r="D124" s="15"/>
      <c r="E124" s="839" t="str">
        <f>IF(E123="","",INDEX('B_Beskrivning av förbättringar'!$E$54:$E$83,R123))</f>
        <v/>
      </c>
      <c r="F124" s="840"/>
      <c r="G124" s="840"/>
      <c r="H124" s="840"/>
      <c r="I124" s="840"/>
      <c r="J124" s="840"/>
      <c r="K124" s="840"/>
      <c r="L124" s="841"/>
      <c r="M124" s="842" t="str">
        <f>IF(E123="","",INDEX('B_Beskrivning av förbättringar'!$M$54:$M$83,R123))</f>
        <v/>
      </c>
      <c r="N124" s="843"/>
      <c r="O124" s="151"/>
      <c r="P124" s="82"/>
      <c r="Q124" s="152"/>
      <c r="R124" s="238" t="str">
        <f>E124</f>
        <v/>
      </c>
      <c r="S124" s="238" t="str">
        <f>IF(E124="","",MATCH(E124,EUConst_TierActivityListNames,0)&gt;40)</f>
        <v/>
      </c>
      <c r="T124" s="152"/>
      <c r="U124" s="152"/>
      <c r="V124" s="152"/>
      <c r="W124" s="152"/>
      <c r="X124" s="152"/>
      <c r="Y124" s="152"/>
      <c r="Z124" s="152"/>
      <c r="AA124" s="152"/>
      <c r="AB124" s="152"/>
      <c r="AC124" s="152"/>
      <c r="AD124" s="152"/>
      <c r="AE124" s="152"/>
      <c r="AF124" s="152"/>
      <c r="AG124" s="152"/>
      <c r="AH124" s="152"/>
      <c r="AI124" s="152"/>
      <c r="AJ124" s="252"/>
      <c r="AK124" s="252"/>
      <c r="AL124" s="252"/>
      <c r="AM124" s="252"/>
      <c r="AN124" s="252"/>
      <c r="AO124" s="252"/>
      <c r="AP124" s="252"/>
      <c r="AQ124" s="252"/>
      <c r="AR124" s="252"/>
      <c r="AS124" s="252"/>
      <c r="AT124" s="252"/>
      <c r="AU124" s="252"/>
      <c r="AV124" s="252"/>
      <c r="AW124" s="252"/>
      <c r="AX124" s="252"/>
      <c r="AY124" s="252"/>
      <c r="AZ124" s="252"/>
      <c r="BA124" s="252"/>
      <c r="BB124" s="252"/>
      <c r="BC124" s="252"/>
      <c r="BD124" s="252"/>
      <c r="BE124" s="252"/>
      <c r="BF124" s="252"/>
      <c r="BG124" s="252"/>
      <c r="BH124" s="252"/>
      <c r="BI124" s="252"/>
      <c r="BJ124" s="252"/>
      <c r="BK124" s="252"/>
      <c r="BL124" s="252"/>
      <c r="BM124" s="252"/>
      <c r="BN124" s="252"/>
      <c r="BO124" s="252"/>
      <c r="BP124" s="252"/>
      <c r="BQ124" s="252"/>
      <c r="BR124" s="252"/>
      <c r="BS124" s="252"/>
      <c r="BT124" s="252"/>
      <c r="BU124" s="252"/>
      <c r="BV124" s="252"/>
      <c r="BW124" s="252"/>
      <c r="BX124" s="252"/>
      <c r="BY124" s="252"/>
      <c r="BZ124" s="252"/>
      <c r="CA124" s="252"/>
      <c r="CB124" s="252"/>
      <c r="CC124" s="252"/>
      <c r="CD124" s="252"/>
      <c r="CE124" s="252"/>
      <c r="CF124" s="252"/>
    </row>
    <row r="125" spans="1:84" s="28" customFormat="1" ht="5.0999999999999996" customHeight="1" x14ac:dyDescent="0.2">
      <c r="A125" s="70"/>
      <c r="B125" s="71"/>
      <c r="C125" s="15"/>
      <c r="D125" s="15"/>
      <c r="E125" s="15"/>
      <c r="F125" s="15"/>
      <c r="G125" s="5"/>
      <c r="H125" s="5"/>
      <c r="I125" s="5"/>
      <c r="M125" s="5"/>
      <c r="N125" s="5"/>
      <c r="O125" s="151"/>
      <c r="P125" s="214"/>
      <c r="Q125" s="152"/>
      <c r="R125" s="152"/>
      <c r="S125" s="152"/>
      <c r="T125" s="152"/>
      <c r="U125" s="152"/>
      <c r="V125" s="152"/>
      <c r="W125" s="152"/>
      <c r="X125" s="152"/>
      <c r="Y125" s="152"/>
      <c r="Z125" s="152"/>
      <c r="AA125" s="152"/>
      <c r="AB125" s="152"/>
      <c r="AC125" s="152"/>
      <c r="AD125" s="152"/>
      <c r="AE125" s="152"/>
      <c r="AF125" s="152"/>
      <c r="AG125" s="152"/>
      <c r="AH125" s="152"/>
      <c r="AI125" s="152"/>
      <c r="AJ125" s="252"/>
      <c r="AK125" s="252"/>
      <c r="AL125" s="252"/>
      <c r="AM125" s="252"/>
      <c r="AN125" s="252"/>
      <c r="AO125" s="252"/>
      <c r="AP125" s="252"/>
      <c r="AQ125" s="252"/>
      <c r="AR125" s="252"/>
      <c r="AS125" s="252"/>
      <c r="AT125" s="252"/>
      <c r="AU125" s="252"/>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52"/>
      <c r="BR125" s="252"/>
      <c r="BS125" s="252"/>
      <c r="BT125" s="252"/>
      <c r="BU125" s="252"/>
      <c r="BV125" s="252"/>
      <c r="BW125" s="252"/>
      <c r="BX125" s="252"/>
      <c r="BY125" s="252"/>
      <c r="BZ125" s="252"/>
      <c r="CA125" s="252"/>
      <c r="CB125" s="252"/>
      <c r="CC125" s="252"/>
      <c r="CD125" s="252"/>
      <c r="CE125" s="252"/>
      <c r="CF125" s="252"/>
    </row>
    <row r="126" spans="1:84" s="28" customFormat="1" ht="12.75" customHeight="1" x14ac:dyDescent="0.2">
      <c r="A126" s="70"/>
      <c r="B126" s="71"/>
      <c r="C126" s="15"/>
      <c r="D126" s="15"/>
      <c r="F126" s="844" t="str">
        <f>IF(E123="","",HYPERLINK("#JUMP_E_8",EUconst_FurtherGuidancePoint1))</f>
        <v/>
      </c>
      <c r="G126" s="845"/>
      <c r="H126" s="845"/>
      <c r="I126" s="845"/>
      <c r="J126" s="845"/>
      <c r="K126" s="845"/>
      <c r="L126" s="845"/>
      <c r="M126" s="846"/>
      <c r="N126" s="5"/>
      <c r="O126" s="151"/>
      <c r="P126" s="214"/>
      <c r="Q126" s="152"/>
      <c r="R126" s="152"/>
      <c r="S126" s="152"/>
      <c r="T126" s="152"/>
      <c r="U126" s="152"/>
      <c r="V126" s="152"/>
      <c r="W126" s="152"/>
      <c r="X126" s="152"/>
      <c r="Y126" s="152"/>
      <c r="Z126" s="152"/>
      <c r="AA126" s="152"/>
      <c r="AB126" s="152"/>
      <c r="AC126" s="152"/>
      <c r="AD126" s="152"/>
      <c r="AE126" s="152"/>
      <c r="AF126" s="152"/>
      <c r="AG126" s="152"/>
      <c r="AH126" s="152"/>
      <c r="AI126" s="152"/>
      <c r="AJ126" s="252"/>
      <c r="AK126" s="252"/>
      <c r="AL126" s="252"/>
      <c r="AM126" s="252"/>
      <c r="AN126" s="252"/>
      <c r="AO126" s="252"/>
      <c r="AP126" s="252"/>
      <c r="AQ126" s="252"/>
      <c r="AR126" s="252"/>
      <c r="AS126" s="252"/>
      <c r="AT126" s="252"/>
      <c r="AU126" s="252"/>
      <c r="AV126" s="252"/>
      <c r="AW126" s="252"/>
      <c r="AX126" s="252"/>
      <c r="AY126" s="252"/>
      <c r="AZ126" s="252"/>
      <c r="BA126" s="252"/>
      <c r="BB126" s="252"/>
      <c r="BC126" s="252"/>
      <c r="BD126" s="252"/>
      <c r="BE126" s="252"/>
      <c r="BF126" s="252"/>
      <c r="BG126" s="252"/>
      <c r="BH126" s="252"/>
      <c r="BI126" s="252"/>
      <c r="BJ126" s="252"/>
      <c r="BK126" s="252"/>
      <c r="BL126" s="252"/>
      <c r="BM126" s="252"/>
      <c r="BN126" s="252"/>
      <c r="BO126" s="252"/>
      <c r="BP126" s="252"/>
      <c r="BQ126" s="252"/>
      <c r="BR126" s="252"/>
      <c r="BS126" s="252"/>
      <c r="BT126" s="252"/>
      <c r="BU126" s="252"/>
      <c r="BV126" s="252"/>
      <c r="BW126" s="252"/>
      <c r="BX126" s="252"/>
      <c r="BY126" s="252"/>
      <c r="BZ126" s="252"/>
      <c r="CA126" s="252"/>
      <c r="CB126" s="252"/>
      <c r="CC126" s="252"/>
      <c r="CD126" s="252"/>
      <c r="CE126" s="252"/>
      <c r="CF126" s="252"/>
    </row>
    <row r="127" spans="1:84" s="28" customFormat="1" ht="5.0999999999999996" customHeight="1" x14ac:dyDescent="0.2">
      <c r="A127" s="70"/>
      <c r="B127" s="71"/>
      <c r="C127" s="15"/>
      <c r="D127" s="121"/>
      <c r="O127" s="84"/>
      <c r="P127" s="214"/>
      <c r="Q127" s="214"/>
      <c r="R127" s="214"/>
      <c r="S127" s="152"/>
      <c r="T127" s="82"/>
      <c r="U127" s="82"/>
      <c r="V127" s="82"/>
      <c r="W127" s="82"/>
      <c r="X127" s="82"/>
      <c r="Y127" s="82"/>
      <c r="Z127" s="152"/>
      <c r="AA127" s="82"/>
      <c r="AB127" s="82"/>
      <c r="AC127" s="82"/>
      <c r="AD127" s="82"/>
      <c r="AE127" s="82"/>
      <c r="AF127" s="82"/>
      <c r="AG127" s="82"/>
      <c r="AH127" s="82"/>
      <c r="AI127" s="82"/>
    </row>
    <row r="128" spans="1:84" s="28" customFormat="1" ht="38.85" customHeight="1" x14ac:dyDescent="0.2">
      <c r="A128" s="70"/>
      <c r="B128" s="71"/>
      <c r="C128" s="15"/>
      <c r="E128" s="253" t="str">
        <f>Translations!$B$609</f>
        <v>Verksamhetsuppgifter eller beräkningsfaktor:</v>
      </c>
      <c r="F128" s="254" t="str">
        <f>Translations!$B$601</f>
        <v>Krävd nivå:</v>
      </c>
      <c r="G128" s="847" t="str">
        <f>Translations!$B$610</f>
        <v xml:space="preserve">Skäl för tidigare avvikelse: </v>
      </c>
      <c r="H128" s="847"/>
      <c r="I128" s="253" t="str">
        <f>Translations!$B$611</f>
        <v>Inverkan på nivåer?</v>
      </c>
      <c r="J128" s="253" t="str">
        <f>Translations!$B$612</f>
        <v>Vidtagna åtgärder:</v>
      </c>
      <c r="K128" s="254" t="str">
        <f>Translations!$B$585</f>
        <v>När?</v>
      </c>
      <c r="L128" s="254" t="str">
        <f>Translations!$B$603</f>
        <v>Tillämpad nivå:</v>
      </c>
      <c r="O128" s="151"/>
      <c r="P128" s="82"/>
      <c r="Q128" s="152"/>
      <c r="R128" s="214"/>
      <c r="S128" s="214"/>
      <c r="T128" s="152"/>
      <c r="U128" s="152"/>
      <c r="V128" s="152"/>
      <c r="W128" s="152"/>
      <c r="X128" s="152"/>
      <c r="Y128" s="152"/>
      <c r="Z128" s="152"/>
      <c r="AA128" s="255" t="s">
        <v>22</v>
      </c>
      <c r="AB128" s="152" t="str">
        <f>$E$33</f>
        <v>Verksamhetsuppgifter eller beräkningsfaktor:</v>
      </c>
      <c r="AC128" s="152" t="str">
        <f>G128</f>
        <v xml:space="preserve">Skäl för tidigare avvikelse: </v>
      </c>
      <c r="AD128" s="152" t="str">
        <f>I128</f>
        <v>Inverkan på nivåer?</v>
      </c>
      <c r="AE128" s="152" t="str">
        <f>J128</f>
        <v>Vidtagna åtgärder:</v>
      </c>
      <c r="AF128" s="152" t="str">
        <f>K128</f>
        <v>När?</v>
      </c>
      <c r="AG128" s="152" t="str">
        <f>L128</f>
        <v>Tillämpad nivå:</v>
      </c>
      <c r="AH128" s="152"/>
      <c r="AI128" s="82"/>
      <c r="AJ128" s="252"/>
      <c r="AK128" s="252"/>
      <c r="AL128" s="252"/>
      <c r="AM128" s="252"/>
      <c r="AN128" s="252"/>
      <c r="AO128" s="252"/>
      <c r="AP128" s="252"/>
      <c r="AQ128" s="252"/>
      <c r="AR128" s="252"/>
      <c r="AS128" s="252"/>
      <c r="AT128" s="252"/>
      <c r="AU128" s="252"/>
      <c r="AV128" s="252"/>
      <c r="AW128" s="252"/>
      <c r="AX128" s="252"/>
      <c r="AY128" s="252"/>
      <c r="AZ128" s="252"/>
      <c r="BA128" s="252"/>
      <c r="BB128" s="252"/>
      <c r="BC128" s="252"/>
      <c r="BD128" s="252"/>
      <c r="BE128" s="252"/>
      <c r="BF128" s="252"/>
      <c r="BG128" s="252"/>
      <c r="BH128" s="252"/>
      <c r="BI128" s="252"/>
      <c r="BJ128" s="252"/>
      <c r="BK128" s="252"/>
      <c r="BL128" s="252"/>
      <c r="BM128" s="252"/>
      <c r="BN128" s="252"/>
      <c r="BO128" s="252"/>
      <c r="BP128" s="252"/>
      <c r="BQ128" s="252"/>
      <c r="BR128" s="252"/>
      <c r="BS128" s="252"/>
      <c r="BT128" s="252"/>
      <c r="BU128" s="252"/>
      <c r="BV128" s="252"/>
      <c r="BW128" s="252"/>
      <c r="BX128" s="252"/>
      <c r="BY128" s="252"/>
      <c r="BZ128" s="252"/>
      <c r="CA128" s="252"/>
      <c r="CB128" s="252"/>
      <c r="CC128" s="252"/>
      <c r="CD128" s="252"/>
      <c r="CE128" s="252"/>
      <c r="CF128" s="252"/>
    </row>
    <row r="129" spans="1:84" s="28" customFormat="1" ht="15" customHeight="1" x14ac:dyDescent="0.2">
      <c r="A129" s="70"/>
      <c r="B129" s="71"/>
      <c r="D129" s="91" t="s">
        <v>6</v>
      </c>
      <c r="E129" s="256"/>
      <c r="F129" s="257" t="str">
        <f>IF(OR(X129="",X129=EUconst_NA),"",IF(CNTR_SmallEmitter,1,X129))</f>
        <v/>
      </c>
      <c r="G129" s="826"/>
      <c r="H129" s="827"/>
      <c r="I129" s="99"/>
      <c r="J129" s="99"/>
      <c r="K129" s="221"/>
      <c r="L129" s="258"/>
      <c r="M129" s="834" t="str">
        <f>IF(OR(ISBLANK(L129),L129=EUconst_NoTier),"",IF($Z129=0,EUconst_NotApplicable,IF(ISERROR($Z129),"",$Z129)))</f>
        <v/>
      </c>
      <c r="N129" s="835"/>
      <c r="O129" s="84"/>
      <c r="P129" s="214"/>
      <c r="Q129" s="214"/>
      <c r="R129" s="238" t="str">
        <f>E124</f>
        <v/>
      </c>
      <c r="S129" s="152"/>
      <c r="T129" s="251" t="str">
        <f>IF(COUNTIF(EUconst_FactorRelevantInklPFC,E129)=0,"",INDEX(EUwideConstants!$C$665:$C$680,MATCH(E129,EUconst_FactorRelevantInklPFC,0))&amp;R129)</f>
        <v/>
      </c>
      <c r="U129" s="82"/>
      <c r="V129" s="251" t="str">
        <f>IF(T129="","",INDEX(EUwideConstants!$E$665:$E$680,MATCH(E129,EUconst_FactorRelevantInklPFC,0)))</f>
        <v/>
      </c>
      <c r="W129" s="82"/>
      <c r="X129" s="223" t="str">
        <f>IF(OR(R129="",T129=""),"",IF(CNTR_IsCategoryA,INDEX(EUwideConstants!$G:$G,MATCH(T129,EUwideConstants!$Q:$Q,0)),INDEX(EUwideConstants!$N:$N,MATCH(T129,EUwideConstants!$Q:$Q,0))))</f>
        <v/>
      </c>
      <c r="Y129" s="251" t="str">
        <f>IF(F129="","",IF(F129=EUconst_NA,"",INDEX(EUwideConstants!$H:$M,MATCH(T129,EUwideConstants!$Q:$Q,0),MATCH(F129,CNTR_TierList,0))))</f>
        <v/>
      </c>
      <c r="Z129" s="251" t="str">
        <f>IF(ISBLANK(L129),"",IF(L129=EUconst_NA,"",INDEX(EUwideConstants!$H:$M,MATCH(T129,EUwideConstants!$Q:$Q,0),MATCH(L129,CNTR_TierList,0))))</f>
        <v/>
      </c>
      <c r="AA129" s="82"/>
      <c r="AB129" s="223" t="b">
        <f>AND(COUNTA(CNTR_ListRelevantSections)&gt;0,E123="")</f>
        <v>0</v>
      </c>
      <c r="AC129" s="223" t="b">
        <f>AND(COUNTA(CNTR_ListRelevantSections)&gt;0,OR(E129="",AB129))</f>
        <v>0</v>
      </c>
      <c r="AD129" s="223" t="b">
        <f t="shared" ref="AD129:AE131" si="5">AC129</f>
        <v>0</v>
      </c>
      <c r="AE129" s="223" t="b">
        <f t="shared" si="5"/>
        <v>0</v>
      </c>
      <c r="AF129" s="223" t="b">
        <f>OR(AD129,AND(J129&lt;&gt;"",J129=FALSE))</f>
        <v>0</v>
      </c>
      <c r="AG129" s="223" t="b">
        <f>OR(AF129,AND(I129&lt;&gt;"",I129=FALSE))</f>
        <v>0</v>
      </c>
      <c r="AH129" s="82"/>
      <c r="AI129" s="82"/>
      <c r="AJ129" s="252"/>
      <c r="AK129" s="252"/>
      <c r="AL129" s="252"/>
      <c r="AM129" s="252"/>
      <c r="AN129" s="252"/>
      <c r="AO129" s="252"/>
      <c r="AP129" s="252"/>
      <c r="AQ129" s="252"/>
      <c r="AR129" s="252"/>
      <c r="AS129" s="252"/>
      <c r="AT129" s="252"/>
      <c r="AU129" s="252"/>
      <c r="AV129" s="252"/>
      <c r="AW129" s="252"/>
      <c r="AX129" s="252"/>
      <c r="AY129" s="252"/>
      <c r="AZ129" s="252"/>
      <c r="BA129" s="252"/>
      <c r="BB129" s="252"/>
      <c r="BC129" s="252"/>
      <c r="BD129" s="252"/>
      <c r="BE129" s="252"/>
      <c r="BF129" s="252"/>
      <c r="BG129" s="252"/>
      <c r="BH129" s="252"/>
      <c r="BI129" s="252"/>
      <c r="BJ129" s="252"/>
      <c r="BK129" s="252"/>
      <c r="BL129" s="252"/>
      <c r="BM129" s="252"/>
      <c r="BN129" s="252"/>
      <c r="BO129" s="252"/>
      <c r="BP129" s="252"/>
      <c r="BQ129" s="252"/>
      <c r="BR129" s="252"/>
      <c r="BS129" s="252"/>
      <c r="BT129" s="252"/>
      <c r="BU129" s="252"/>
      <c r="BV129" s="252"/>
      <c r="BW129" s="252"/>
      <c r="BX129" s="252"/>
      <c r="BY129" s="252"/>
      <c r="BZ129" s="252"/>
      <c r="CA129" s="252"/>
      <c r="CB129" s="252"/>
      <c r="CC129" s="252"/>
      <c r="CD129" s="252"/>
      <c r="CE129" s="252"/>
      <c r="CF129" s="252"/>
    </row>
    <row r="130" spans="1:84" s="28" customFormat="1" ht="15" customHeight="1" x14ac:dyDescent="0.2">
      <c r="A130" s="70"/>
      <c r="B130" s="71"/>
      <c r="D130" s="91" t="s">
        <v>8</v>
      </c>
      <c r="E130" s="256"/>
      <c r="F130" s="257" t="str">
        <f>IF(OR(X130="",X130=EUconst_NA),"",IF(CNTR_SmallEmitter,1,X130))</f>
        <v/>
      </c>
      <c r="G130" s="826"/>
      <c r="H130" s="827"/>
      <c r="I130" s="99"/>
      <c r="J130" s="99"/>
      <c r="K130" s="221"/>
      <c r="L130" s="258"/>
      <c r="M130" s="834" t="str">
        <f>IF(OR(ISBLANK(L130),L130=EUconst_NoTier),"",IF($Z130=0,EUconst_NotApplicable,IF(ISERROR($Z130),"",$Z130)))</f>
        <v/>
      </c>
      <c r="N130" s="835"/>
      <c r="O130" s="84"/>
      <c r="P130" s="214"/>
      <c r="Q130" s="214"/>
      <c r="R130" s="238" t="str">
        <f>R129</f>
        <v/>
      </c>
      <c r="S130" s="152"/>
      <c r="T130" s="251" t="str">
        <f>IF(COUNTIF(EUconst_FactorRelevantInklPFC,E130)=0,"",INDEX(EUwideConstants!$C$665:$C$680,MATCH(E130,EUconst_FactorRelevantInklPFC,0))&amp;R130)</f>
        <v/>
      </c>
      <c r="U130" s="82"/>
      <c r="V130" s="251" t="str">
        <f>IF(T130="","",INDEX(EUwideConstants!$E$665:$E$680,MATCH(E130,EUconst_FactorRelevantInklPFC,0)))</f>
        <v/>
      </c>
      <c r="W130" s="82"/>
      <c r="X130" s="223" t="str">
        <f>IF(OR(R130="",T130=""),"",IF(CNTR_IsCategoryA,INDEX(EUwideConstants!$G:$G,MATCH(T130,EUwideConstants!$Q:$Q,0)),INDEX(EUwideConstants!$N:$N,MATCH(T130,EUwideConstants!$Q:$Q,0))))</f>
        <v/>
      </c>
      <c r="Y130" s="251" t="str">
        <f>IF(F130="","",IF(F130=EUconst_NA,"",INDEX(EUwideConstants!$H:$M,MATCH(T130,EUwideConstants!$Q:$Q,0),MATCH(F130,CNTR_TierList,0))))</f>
        <v/>
      </c>
      <c r="Z130" s="251" t="str">
        <f>IF(ISBLANK(L130),"",IF(L130=EUconst_NA,"",INDEX(EUwideConstants!$H:$M,MATCH(T130,EUwideConstants!$Q:$Q,0),MATCH(L130,CNTR_TierList,0))))</f>
        <v/>
      </c>
      <c r="AA130" s="82"/>
      <c r="AB130" s="223" t="b">
        <f>AND(COUNTA(CNTR_ListRelevantSections)&gt;0,E123="")</f>
        <v>0</v>
      </c>
      <c r="AC130" s="223" t="b">
        <f>AND(COUNTA(CNTR_ListRelevantSections)&gt;0,OR(E130="",AB130))</f>
        <v>0</v>
      </c>
      <c r="AD130" s="223" t="b">
        <f t="shared" si="5"/>
        <v>0</v>
      </c>
      <c r="AE130" s="223" t="b">
        <f t="shared" si="5"/>
        <v>0</v>
      </c>
      <c r="AF130" s="223" t="b">
        <f>OR(AD130,AND(J130&lt;&gt;"",J130=FALSE))</f>
        <v>0</v>
      </c>
      <c r="AG130" s="223" t="b">
        <f>OR(AF130,AND(I130&lt;&gt;"",I130=FALSE))</f>
        <v>0</v>
      </c>
      <c r="AH130" s="82"/>
      <c r="AI130" s="82"/>
      <c r="AJ130" s="252"/>
      <c r="AK130" s="252"/>
      <c r="AL130" s="252"/>
      <c r="AM130" s="252"/>
      <c r="AN130" s="252"/>
      <c r="AO130" s="252"/>
      <c r="AP130" s="252"/>
      <c r="AQ130" s="252"/>
      <c r="AR130" s="252"/>
      <c r="AS130" s="252"/>
      <c r="AT130" s="252"/>
      <c r="AU130" s="252"/>
      <c r="AV130" s="252"/>
      <c r="AW130" s="252"/>
      <c r="AX130" s="252"/>
      <c r="AY130" s="252"/>
      <c r="AZ130" s="252"/>
      <c r="BA130" s="252"/>
      <c r="BB130" s="252"/>
      <c r="BC130" s="252"/>
      <c r="BD130" s="252"/>
      <c r="BE130" s="252"/>
      <c r="BF130" s="252"/>
      <c r="BG130" s="252"/>
      <c r="BH130" s="252"/>
      <c r="BI130" s="252"/>
      <c r="BJ130" s="252"/>
      <c r="BK130" s="252"/>
      <c r="BL130" s="252"/>
      <c r="BM130" s="252"/>
      <c r="BN130" s="252"/>
      <c r="BO130" s="252"/>
      <c r="BP130" s="252"/>
      <c r="BQ130" s="252"/>
      <c r="BR130" s="252"/>
      <c r="BS130" s="252"/>
      <c r="BT130" s="252"/>
      <c r="BU130" s="252"/>
      <c r="BV130" s="252"/>
      <c r="BW130" s="252"/>
      <c r="BX130" s="252"/>
      <c r="BY130" s="252"/>
      <c r="BZ130" s="252"/>
      <c r="CA130" s="252"/>
      <c r="CB130" s="252"/>
      <c r="CC130" s="252"/>
      <c r="CD130" s="252"/>
      <c r="CE130" s="252"/>
      <c r="CF130" s="252"/>
    </row>
    <row r="131" spans="1:84" s="28" customFormat="1" ht="15" customHeight="1" x14ac:dyDescent="0.2">
      <c r="A131" s="70"/>
      <c r="B131" s="71"/>
      <c r="D131" s="91" t="s">
        <v>9</v>
      </c>
      <c r="E131" s="256"/>
      <c r="F131" s="257" t="str">
        <f>IF(OR(X131="",X131=EUconst_NA),"",IF(CNTR_SmallEmitter,1,X131))</f>
        <v/>
      </c>
      <c r="G131" s="826"/>
      <c r="H131" s="827"/>
      <c r="I131" s="99"/>
      <c r="J131" s="99"/>
      <c r="K131" s="221"/>
      <c r="L131" s="258"/>
      <c r="M131" s="834" t="str">
        <f>IF(OR(ISBLANK(L131),L131=EUconst_NoTier),"",IF($Z131=0,EUconst_NotApplicable,IF(ISERROR($Z131),"",$Z131)))</f>
        <v/>
      </c>
      <c r="N131" s="835"/>
      <c r="O131" s="84"/>
      <c r="P131" s="214"/>
      <c r="Q131" s="214"/>
      <c r="R131" s="238" t="str">
        <f>R130</f>
        <v/>
      </c>
      <c r="S131" s="152"/>
      <c r="T131" s="251" t="str">
        <f>IF(COUNTIF(EUconst_FactorRelevantInklPFC,E131)=0,"",INDEX(EUwideConstants!$C$665:$C$680,MATCH(E131,EUconst_FactorRelevantInklPFC,0))&amp;R131)</f>
        <v/>
      </c>
      <c r="U131" s="82"/>
      <c r="V131" s="251" t="str">
        <f>IF(T131="","",INDEX(EUwideConstants!$E$665:$E$680,MATCH(E131,EUconst_FactorRelevantInklPFC,0)))</f>
        <v/>
      </c>
      <c r="W131" s="82"/>
      <c r="X131" s="223" t="str">
        <f>IF(OR(R131="",T131=""),"",IF(CNTR_IsCategoryA,INDEX(EUwideConstants!$G:$G,MATCH(T131,EUwideConstants!$Q:$Q,0)),INDEX(EUwideConstants!$N:$N,MATCH(T131,EUwideConstants!$Q:$Q,0))))</f>
        <v/>
      </c>
      <c r="Y131" s="251" t="str">
        <f>IF(F131="","",IF(F131=EUconst_NA,"",INDEX(EUwideConstants!$H:$M,MATCH(T131,EUwideConstants!$Q:$Q,0),MATCH(F131,CNTR_TierList,0))))</f>
        <v/>
      </c>
      <c r="Z131" s="251" t="str">
        <f>IF(ISBLANK(L131),"",IF(L131=EUconst_NA,"",INDEX(EUwideConstants!$H:$M,MATCH(T131,EUwideConstants!$Q:$Q,0),MATCH(L131,CNTR_TierList,0))))</f>
        <v/>
      </c>
      <c r="AA131" s="82"/>
      <c r="AB131" s="223" t="b">
        <f>AND(COUNTA(CNTR_ListRelevantSections)&gt;0,E123="")</f>
        <v>0</v>
      </c>
      <c r="AC131" s="223" t="b">
        <f>AND(COUNTA(CNTR_ListRelevantSections)&gt;0,OR(E131="",AB131))</f>
        <v>0</v>
      </c>
      <c r="AD131" s="223" t="b">
        <f t="shared" si="5"/>
        <v>0</v>
      </c>
      <c r="AE131" s="223" t="b">
        <f t="shared" si="5"/>
        <v>0</v>
      </c>
      <c r="AF131" s="223" t="b">
        <f>OR(AD131,AND(J131&lt;&gt;"",J131=FALSE))</f>
        <v>0</v>
      </c>
      <c r="AG131" s="223" t="b">
        <f>OR(AF131,AND(I131&lt;&gt;"",I131=FALSE))</f>
        <v>0</v>
      </c>
      <c r="AH131" s="82"/>
      <c r="AI131" s="82"/>
      <c r="AJ131" s="252"/>
      <c r="AK131" s="252"/>
      <c r="AL131" s="252"/>
      <c r="AM131" s="252"/>
      <c r="AN131" s="252"/>
      <c r="AO131" s="252"/>
      <c r="AP131" s="252"/>
      <c r="AQ131" s="252"/>
      <c r="AR131" s="252"/>
      <c r="AS131" s="252"/>
      <c r="AT131" s="252"/>
      <c r="AU131" s="252"/>
      <c r="AV131" s="252"/>
      <c r="AW131" s="252"/>
      <c r="AX131" s="252"/>
      <c r="AY131" s="252"/>
      <c r="AZ131" s="252"/>
      <c r="BA131" s="252"/>
      <c r="BB131" s="252"/>
      <c r="BC131" s="252"/>
      <c r="BD131" s="252"/>
      <c r="BE131" s="252"/>
      <c r="BF131" s="252"/>
      <c r="BG131" s="252"/>
      <c r="BH131" s="252"/>
      <c r="BI131" s="252"/>
      <c r="BJ131" s="252"/>
      <c r="BK131" s="252"/>
      <c r="BL131" s="252"/>
      <c r="BM131" s="252"/>
      <c r="BN131" s="252"/>
      <c r="BO131" s="252"/>
      <c r="BP131" s="252"/>
      <c r="BQ131" s="252"/>
      <c r="BR131" s="252"/>
      <c r="BS131" s="252"/>
      <c r="BT131" s="252"/>
      <c r="BU131" s="252"/>
      <c r="BV131" s="252"/>
      <c r="BW131" s="252"/>
      <c r="BX131" s="252"/>
      <c r="BY131" s="252"/>
      <c r="BZ131" s="252"/>
      <c r="CA131" s="252"/>
      <c r="CB131" s="252"/>
      <c r="CC131" s="252"/>
      <c r="CD131" s="252"/>
      <c r="CE131" s="252"/>
      <c r="CF131" s="252"/>
    </row>
    <row r="132" spans="1:84" s="28" customFormat="1" ht="5.0999999999999996" customHeight="1" x14ac:dyDescent="0.2">
      <c r="A132" s="70"/>
      <c r="B132" s="71"/>
      <c r="C132" s="15"/>
      <c r="D132" s="121"/>
      <c r="G132" s="121"/>
      <c r="H132" s="121"/>
      <c r="I132" s="121"/>
      <c r="J132" s="121"/>
      <c r="O132" s="84"/>
      <c r="P132" s="214"/>
      <c r="Q132" s="214"/>
      <c r="R132" s="214"/>
      <c r="S132" s="214"/>
      <c r="T132" s="82"/>
      <c r="U132" s="82"/>
      <c r="V132" s="82"/>
      <c r="W132" s="82"/>
      <c r="X132" s="82"/>
      <c r="Y132" s="82"/>
      <c r="Z132" s="82"/>
      <c r="AA132" s="82"/>
      <c r="AB132" s="82"/>
      <c r="AC132" s="82"/>
      <c r="AD132" s="82"/>
      <c r="AE132" s="82"/>
      <c r="AF132" s="82"/>
      <c r="AG132" s="82"/>
      <c r="AH132" s="82"/>
      <c r="AI132" s="82"/>
    </row>
    <row r="133" spans="1:84" s="28" customFormat="1" ht="12.75" customHeight="1" x14ac:dyDescent="0.2">
      <c r="A133" s="70"/>
      <c r="B133" s="71"/>
      <c r="D133" s="121" t="s">
        <v>12</v>
      </c>
      <c r="E133" s="259" t="str">
        <f>Translations!$B$94</f>
        <v>Beskrivning</v>
      </c>
      <c r="G133" s="260"/>
      <c r="H133" s="121"/>
      <c r="I133" s="121"/>
      <c r="J133" s="121"/>
      <c r="K133" s="121"/>
      <c r="L133" s="121"/>
      <c r="M133" s="121"/>
      <c r="N133" s="121"/>
      <c r="O133" s="84"/>
      <c r="P133" s="214"/>
      <c r="Q133" s="214"/>
      <c r="R133" s="214"/>
      <c r="S133" s="214"/>
      <c r="T133" s="82"/>
      <c r="U133" s="82"/>
      <c r="V133" s="82"/>
      <c r="W133" s="82"/>
      <c r="X133" s="82"/>
      <c r="Y133" s="82"/>
      <c r="Z133" s="82"/>
      <c r="AA133" s="82"/>
      <c r="AB133" s="82"/>
      <c r="AC133" s="82"/>
      <c r="AD133" s="82"/>
      <c r="AE133" s="82"/>
      <c r="AF133" s="82"/>
      <c r="AG133" s="82"/>
      <c r="AH133" s="82"/>
      <c r="AI133" s="82"/>
    </row>
    <row r="134" spans="1:84" s="28" customFormat="1" ht="12.75" customHeight="1" x14ac:dyDescent="0.2">
      <c r="A134" s="70"/>
      <c r="B134" s="213"/>
      <c r="C134" s="15"/>
      <c r="D134" s="121"/>
      <c r="E134" s="757" t="str">
        <f>Translations!$B$588</f>
        <v>Om du behöver mer utrymme för beskrivningen kan du också använda externa filer och hänvisa till dem här.</v>
      </c>
      <c r="F134" s="757"/>
      <c r="G134" s="757"/>
      <c r="H134" s="757"/>
      <c r="I134" s="757"/>
      <c r="J134" s="757"/>
      <c r="K134" s="757"/>
      <c r="L134" s="757"/>
      <c r="M134" s="757"/>
      <c r="N134" s="757"/>
      <c r="O134" s="84"/>
      <c r="P134" s="77"/>
      <c r="Q134" s="214"/>
      <c r="R134" s="214"/>
      <c r="S134" s="214"/>
      <c r="T134" s="82"/>
      <c r="U134" s="82"/>
      <c r="V134" s="82"/>
      <c r="W134" s="82"/>
      <c r="X134" s="82"/>
      <c r="Y134" s="82"/>
      <c r="Z134" s="82"/>
      <c r="AA134" s="82"/>
      <c r="AB134" s="82"/>
      <c r="AC134" s="82"/>
      <c r="AD134" s="82"/>
      <c r="AE134" s="82"/>
      <c r="AF134" s="82"/>
      <c r="AG134" s="82"/>
      <c r="AH134" s="82"/>
      <c r="AI134" s="82"/>
    </row>
    <row r="135" spans="1:84" s="28" customFormat="1" ht="12.75" customHeight="1" x14ac:dyDescent="0.2">
      <c r="A135" s="261"/>
      <c r="B135" s="78"/>
      <c r="E135" s="836"/>
      <c r="F135" s="837"/>
      <c r="G135" s="837"/>
      <c r="H135" s="837"/>
      <c r="I135" s="837"/>
      <c r="J135" s="837"/>
      <c r="K135" s="837"/>
      <c r="L135" s="837"/>
      <c r="M135" s="837"/>
      <c r="N135" s="838"/>
      <c r="O135" s="81"/>
      <c r="P135" s="82"/>
      <c r="Q135" s="82"/>
      <c r="R135" s="82"/>
      <c r="S135" s="82"/>
      <c r="T135" s="82"/>
      <c r="U135" s="82"/>
      <c r="V135" s="82"/>
      <c r="W135" s="82"/>
      <c r="X135" s="82"/>
      <c r="Y135" s="82"/>
      <c r="Z135" s="82"/>
      <c r="AA135" s="82"/>
      <c r="AB135" s="82"/>
      <c r="AC135" s="82"/>
      <c r="AD135" s="82"/>
      <c r="AE135" s="82"/>
      <c r="AF135" s="82"/>
      <c r="AG135" s="82"/>
      <c r="AH135" s="82"/>
      <c r="AI135" s="251" t="b">
        <f>AND(COUNTA(CNTR_ListRelevantSections)&gt;0,OR(AB131,COUNTA(E129:E131)=0))</f>
        <v>0</v>
      </c>
    </row>
    <row r="136" spans="1:84" s="28" customFormat="1" ht="12.75" customHeight="1" x14ac:dyDescent="0.2">
      <c r="A136" s="261"/>
      <c r="B136" s="78"/>
      <c r="E136" s="828"/>
      <c r="F136" s="829"/>
      <c r="G136" s="829"/>
      <c r="H136" s="829"/>
      <c r="I136" s="829"/>
      <c r="J136" s="829"/>
      <c r="K136" s="829"/>
      <c r="L136" s="829"/>
      <c r="M136" s="829"/>
      <c r="N136" s="830"/>
      <c r="O136" s="81"/>
      <c r="P136" s="82"/>
      <c r="Q136" s="82"/>
      <c r="R136" s="82"/>
      <c r="S136" s="82"/>
      <c r="T136" s="82"/>
      <c r="U136" s="82"/>
      <c r="V136" s="82"/>
      <c r="W136" s="82"/>
      <c r="X136" s="82"/>
      <c r="Y136" s="82"/>
      <c r="Z136" s="82"/>
      <c r="AA136" s="82"/>
      <c r="AB136" s="82"/>
      <c r="AC136" s="82"/>
      <c r="AD136" s="82"/>
      <c r="AE136" s="82"/>
      <c r="AF136" s="82"/>
      <c r="AG136" s="82"/>
      <c r="AH136" s="82"/>
      <c r="AI136" s="251" t="b">
        <f>AI135</f>
        <v>0</v>
      </c>
    </row>
    <row r="137" spans="1:84" s="28" customFormat="1" ht="12.75" customHeight="1" x14ac:dyDescent="0.2">
      <c r="A137" s="261"/>
      <c r="B137" s="78"/>
      <c r="E137" s="828"/>
      <c r="F137" s="829"/>
      <c r="G137" s="829"/>
      <c r="H137" s="829"/>
      <c r="I137" s="829"/>
      <c r="J137" s="829"/>
      <c r="K137" s="829"/>
      <c r="L137" s="829"/>
      <c r="M137" s="829"/>
      <c r="N137" s="830"/>
      <c r="O137" s="81"/>
      <c r="P137" s="82"/>
      <c r="Q137" s="82"/>
      <c r="R137" s="82"/>
      <c r="S137" s="82"/>
      <c r="T137" s="82"/>
      <c r="U137" s="82"/>
      <c r="V137" s="82"/>
      <c r="W137" s="82"/>
      <c r="X137" s="82"/>
      <c r="Y137" s="82"/>
      <c r="Z137" s="82"/>
      <c r="AA137" s="82"/>
      <c r="AB137" s="82"/>
      <c r="AC137" s="82"/>
      <c r="AD137" s="82"/>
      <c r="AE137" s="82"/>
      <c r="AF137" s="82"/>
      <c r="AG137" s="82"/>
      <c r="AH137" s="82"/>
      <c r="AI137" s="251" t="b">
        <f>AI136</f>
        <v>0</v>
      </c>
    </row>
    <row r="138" spans="1:84" s="28" customFormat="1" ht="12.75" customHeight="1" x14ac:dyDescent="0.2">
      <c r="A138" s="261"/>
      <c r="B138" s="78"/>
      <c r="E138" s="828"/>
      <c r="F138" s="829"/>
      <c r="G138" s="829"/>
      <c r="H138" s="829"/>
      <c r="I138" s="829"/>
      <c r="J138" s="829"/>
      <c r="K138" s="829"/>
      <c r="L138" s="829"/>
      <c r="M138" s="829"/>
      <c r="N138" s="830"/>
      <c r="O138" s="81"/>
      <c r="P138" s="82"/>
      <c r="Q138" s="82"/>
      <c r="R138" s="82"/>
      <c r="S138" s="82"/>
      <c r="T138" s="82"/>
      <c r="U138" s="82"/>
      <c r="V138" s="82"/>
      <c r="W138" s="82"/>
      <c r="X138" s="82"/>
      <c r="Y138" s="82"/>
      <c r="Z138" s="82"/>
      <c r="AA138" s="82"/>
      <c r="AB138" s="82"/>
      <c r="AC138" s="82"/>
      <c r="AD138" s="82"/>
      <c r="AE138" s="82"/>
      <c r="AF138" s="82"/>
      <c r="AG138" s="82"/>
      <c r="AH138" s="82"/>
      <c r="AI138" s="251" t="b">
        <f>AI137</f>
        <v>0</v>
      </c>
    </row>
    <row r="139" spans="1:84" s="28" customFormat="1" ht="12.75" customHeight="1" x14ac:dyDescent="0.2">
      <c r="A139" s="261"/>
      <c r="B139" s="78"/>
      <c r="E139" s="831"/>
      <c r="F139" s="832"/>
      <c r="G139" s="832"/>
      <c r="H139" s="832"/>
      <c r="I139" s="832"/>
      <c r="J139" s="832"/>
      <c r="K139" s="832"/>
      <c r="L139" s="832"/>
      <c r="M139" s="832"/>
      <c r="N139" s="833"/>
      <c r="O139" s="81"/>
      <c r="P139" s="82"/>
      <c r="Q139" s="82"/>
      <c r="R139" s="82"/>
      <c r="S139" s="82"/>
      <c r="T139" s="82"/>
      <c r="U139" s="82"/>
      <c r="V139" s="82"/>
      <c r="W139" s="82"/>
      <c r="X139" s="82"/>
      <c r="Y139" s="82"/>
      <c r="Z139" s="82"/>
      <c r="AA139" s="82"/>
      <c r="AB139" s="82"/>
      <c r="AC139" s="82"/>
      <c r="AD139" s="82"/>
      <c r="AE139" s="82"/>
      <c r="AF139" s="82"/>
      <c r="AG139" s="82"/>
      <c r="AH139" s="82"/>
      <c r="AI139" s="251" t="b">
        <f>AI138</f>
        <v>0</v>
      </c>
    </row>
    <row r="140" spans="1:84" s="28" customFormat="1" ht="12.75" customHeight="1" thickBot="1" x14ac:dyDescent="0.25">
      <c r="A140" s="261"/>
      <c r="B140" s="78"/>
      <c r="D140" s="121"/>
      <c r="E140" s="262"/>
      <c r="F140" s="262"/>
      <c r="G140" s="262"/>
      <c r="H140" s="262"/>
      <c r="I140" s="262"/>
      <c r="J140" s="262"/>
      <c r="K140" s="262"/>
      <c r="L140" s="262"/>
      <c r="M140" s="262"/>
      <c r="N140" s="121"/>
      <c r="O140" s="81"/>
      <c r="P140" s="82"/>
      <c r="Q140" s="82"/>
      <c r="R140" s="82"/>
      <c r="S140" s="82"/>
      <c r="T140" s="82"/>
      <c r="U140" s="82"/>
      <c r="V140" s="82"/>
      <c r="W140" s="82"/>
      <c r="X140" s="82"/>
      <c r="Y140" s="82"/>
      <c r="Z140" s="82"/>
      <c r="AA140" s="82"/>
      <c r="AB140" s="82"/>
      <c r="AC140" s="82"/>
      <c r="AD140" s="82"/>
      <c r="AE140" s="82"/>
      <c r="AF140" s="82"/>
      <c r="AG140" s="82"/>
      <c r="AH140" s="82"/>
      <c r="AI140" s="82"/>
      <c r="CF140" s="263"/>
    </row>
    <row r="141" spans="1:84" ht="13.5" customHeight="1" thickBot="1" x14ac:dyDescent="0.25">
      <c r="A141" s="65"/>
      <c r="B141" s="69"/>
      <c r="C141" s="244"/>
      <c r="D141" s="245"/>
      <c r="E141" s="246"/>
      <c r="F141" s="247"/>
      <c r="G141" s="248"/>
      <c r="H141" s="248"/>
      <c r="I141" s="248"/>
      <c r="J141" s="248"/>
      <c r="K141" s="248"/>
      <c r="L141" s="248"/>
      <c r="M141" s="248"/>
      <c r="N141" s="248"/>
      <c r="O141" s="67"/>
      <c r="U141" s="188"/>
      <c r="X141" s="188"/>
    </row>
    <row r="142" spans="1:84" s="28" customFormat="1" ht="15" customHeight="1" thickBot="1" x14ac:dyDescent="0.25">
      <c r="A142" s="159" t="str">
        <f>IF(E142="","","PRINT")</f>
        <v/>
      </c>
      <c r="B142" s="71"/>
      <c r="C142" s="218">
        <f>C123+1</f>
        <v>7</v>
      </c>
      <c r="D142" s="15"/>
      <c r="E142" s="848"/>
      <c r="F142" s="849"/>
      <c r="G142" s="849"/>
      <c r="H142" s="849"/>
      <c r="I142" s="849"/>
      <c r="J142" s="849"/>
      <c r="K142" s="849"/>
      <c r="L142" s="850"/>
      <c r="M142" s="842" t="str">
        <f>IF(E143="","",INDEX(EUwideConstants!$F$312:$F$353,MATCH(E143,EUConst_TierActivityListNames,0)))</f>
        <v/>
      </c>
      <c r="N142" s="843"/>
      <c r="O142" s="151"/>
      <c r="P142" s="223" t="str">
        <f>IF(AND(E142&lt;&gt;"",COUNTIF(P143:$P$603,"PRINT")=0),"PRINT","")</f>
        <v/>
      </c>
      <c r="Q142" s="152"/>
      <c r="R142" s="249" t="str">
        <f>IF(E142="","",MATCH(E142,'B_Beskrivning av förbättringar'!$Q$54:$Q$83,0))</f>
        <v/>
      </c>
      <c r="S142" s="250" t="s">
        <v>21</v>
      </c>
      <c r="T142" s="152"/>
      <c r="U142" s="152"/>
      <c r="V142" s="152"/>
      <c r="W142" s="152"/>
      <c r="X142" s="152"/>
      <c r="Y142" s="152"/>
      <c r="Z142" s="152"/>
      <c r="AA142" s="152"/>
      <c r="AB142" s="152"/>
      <c r="AC142" s="152"/>
      <c r="AD142" s="152"/>
      <c r="AE142" s="152"/>
      <c r="AF142" s="152"/>
      <c r="AG142" s="152"/>
      <c r="AH142" s="152"/>
      <c r="AI142" s="251" t="b">
        <f>CNTR_CalcRelevant=EUconst_NotRelevant</f>
        <v>0</v>
      </c>
      <c r="AJ142" s="252"/>
      <c r="AK142" s="252"/>
      <c r="AL142" s="252"/>
      <c r="AM142" s="252"/>
      <c r="AN142" s="252"/>
      <c r="AO142" s="252"/>
      <c r="AP142" s="252"/>
      <c r="AQ142" s="252"/>
      <c r="AR142" s="252"/>
      <c r="AS142" s="252"/>
      <c r="AT142" s="252"/>
      <c r="AU142" s="252"/>
      <c r="AV142" s="252"/>
      <c r="AW142" s="252"/>
      <c r="AX142" s="252"/>
      <c r="AY142" s="252"/>
      <c r="AZ142" s="252"/>
      <c r="BA142" s="252"/>
      <c r="BB142" s="252"/>
      <c r="BC142" s="252"/>
      <c r="BD142" s="252"/>
      <c r="BE142" s="252"/>
      <c r="BF142" s="252"/>
      <c r="BG142" s="252"/>
      <c r="BH142" s="252"/>
      <c r="BI142" s="252"/>
      <c r="BJ142" s="252"/>
      <c r="BK142" s="252"/>
      <c r="BL142" s="252"/>
      <c r="BM142" s="252"/>
      <c r="BN142" s="252"/>
      <c r="BO142" s="252"/>
      <c r="BP142" s="252"/>
      <c r="BQ142" s="252"/>
      <c r="BR142" s="252"/>
      <c r="BS142" s="252"/>
      <c r="BT142" s="252"/>
      <c r="BU142" s="252"/>
      <c r="BV142" s="252"/>
      <c r="BW142" s="252"/>
      <c r="BX142" s="252"/>
      <c r="BY142" s="252"/>
      <c r="BZ142" s="252"/>
      <c r="CA142" s="252"/>
      <c r="CB142" s="252"/>
      <c r="CC142" s="252"/>
      <c r="CD142" s="252"/>
      <c r="CE142" s="252"/>
      <c r="CF142" s="252"/>
    </row>
    <row r="143" spans="1:84" s="28" customFormat="1" ht="15" customHeight="1" thickBot="1" x14ac:dyDescent="0.25">
      <c r="A143" s="70"/>
      <c r="B143" s="71"/>
      <c r="C143" s="15"/>
      <c r="D143" s="15"/>
      <c r="E143" s="839" t="str">
        <f>IF(E142="","",INDEX('B_Beskrivning av förbättringar'!$E$54:$E$83,R142))</f>
        <v/>
      </c>
      <c r="F143" s="840"/>
      <c r="G143" s="840"/>
      <c r="H143" s="840"/>
      <c r="I143" s="840"/>
      <c r="J143" s="840"/>
      <c r="K143" s="840"/>
      <c r="L143" s="841"/>
      <c r="M143" s="842" t="str">
        <f>IF(E142="","",INDEX('B_Beskrivning av förbättringar'!$M$54:$M$83,R142))</f>
        <v/>
      </c>
      <c r="N143" s="843"/>
      <c r="O143" s="151"/>
      <c r="P143" s="82"/>
      <c r="Q143" s="152"/>
      <c r="R143" s="238" t="str">
        <f>E143</f>
        <v/>
      </c>
      <c r="S143" s="238" t="str">
        <f>IF(E143="","",MATCH(E143,EUConst_TierActivityListNames,0)&gt;40)</f>
        <v/>
      </c>
      <c r="T143" s="152"/>
      <c r="U143" s="152"/>
      <c r="V143" s="152"/>
      <c r="W143" s="152"/>
      <c r="X143" s="152"/>
      <c r="Y143" s="152"/>
      <c r="Z143" s="152"/>
      <c r="AA143" s="152"/>
      <c r="AB143" s="152"/>
      <c r="AC143" s="152"/>
      <c r="AD143" s="152"/>
      <c r="AE143" s="152"/>
      <c r="AF143" s="152"/>
      <c r="AG143" s="152"/>
      <c r="AH143" s="152"/>
      <c r="AI143" s="152"/>
      <c r="AJ143" s="252"/>
      <c r="AK143" s="252"/>
      <c r="AL143" s="252"/>
      <c r="AM143" s="252"/>
      <c r="AN143" s="252"/>
      <c r="AO143" s="252"/>
      <c r="AP143" s="252"/>
      <c r="AQ143" s="252"/>
      <c r="AR143" s="252"/>
      <c r="AS143" s="252"/>
      <c r="AT143" s="252"/>
      <c r="AU143" s="252"/>
      <c r="AV143" s="252"/>
      <c r="AW143" s="252"/>
      <c r="AX143" s="252"/>
      <c r="AY143" s="252"/>
      <c r="AZ143" s="252"/>
      <c r="BA143" s="252"/>
      <c r="BB143" s="252"/>
      <c r="BC143" s="252"/>
      <c r="BD143" s="252"/>
      <c r="BE143" s="252"/>
      <c r="BF143" s="252"/>
      <c r="BG143" s="252"/>
      <c r="BH143" s="252"/>
      <c r="BI143" s="252"/>
      <c r="BJ143" s="252"/>
      <c r="BK143" s="252"/>
      <c r="BL143" s="252"/>
      <c r="BM143" s="252"/>
      <c r="BN143" s="252"/>
      <c r="BO143" s="252"/>
      <c r="BP143" s="252"/>
      <c r="BQ143" s="252"/>
      <c r="BR143" s="252"/>
      <c r="BS143" s="252"/>
      <c r="BT143" s="252"/>
      <c r="BU143" s="252"/>
      <c r="BV143" s="252"/>
      <c r="BW143" s="252"/>
      <c r="BX143" s="252"/>
      <c r="BY143" s="252"/>
      <c r="BZ143" s="252"/>
      <c r="CA143" s="252"/>
      <c r="CB143" s="252"/>
      <c r="CC143" s="252"/>
      <c r="CD143" s="252"/>
      <c r="CE143" s="252"/>
      <c r="CF143" s="252"/>
    </row>
    <row r="144" spans="1:84" s="28" customFormat="1" ht="5.0999999999999996" customHeight="1" x14ac:dyDescent="0.2">
      <c r="A144" s="70"/>
      <c r="B144" s="71"/>
      <c r="C144" s="15"/>
      <c r="D144" s="15"/>
      <c r="E144" s="15"/>
      <c r="F144" s="15"/>
      <c r="G144" s="5"/>
      <c r="H144" s="5"/>
      <c r="I144" s="5"/>
      <c r="M144" s="5"/>
      <c r="N144" s="5"/>
      <c r="O144" s="151"/>
      <c r="P144" s="214"/>
      <c r="Q144" s="152"/>
      <c r="R144" s="152"/>
      <c r="S144" s="152"/>
      <c r="T144" s="152"/>
      <c r="U144" s="152"/>
      <c r="V144" s="152"/>
      <c r="W144" s="152"/>
      <c r="X144" s="152"/>
      <c r="Y144" s="152"/>
      <c r="Z144" s="152"/>
      <c r="AA144" s="152"/>
      <c r="AB144" s="152"/>
      <c r="AC144" s="152"/>
      <c r="AD144" s="152"/>
      <c r="AE144" s="152"/>
      <c r="AF144" s="152"/>
      <c r="AG144" s="152"/>
      <c r="AH144" s="152"/>
      <c r="AI144" s="152"/>
      <c r="AJ144" s="252"/>
      <c r="AK144" s="252"/>
      <c r="AL144" s="252"/>
      <c r="AM144" s="252"/>
      <c r="AN144" s="252"/>
      <c r="AO144" s="252"/>
      <c r="AP144" s="252"/>
      <c r="AQ144" s="252"/>
      <c r="AR144" s="252"/>
      <c r="AS144" s="252"/>
      <c r="AT144" s="252"/>
      <c r="AU144" s="252"/>
      <c r="AV144" s="252"/>
      <c r="AW144" s="252"/>
      <c r="AX144" s="252"/>
      <c r="AY144" s="252"/>
      <c r="AZ144" s="252"/>
      <c r="BA144" s="252"/>
      <c r="BB144" s="252"/>
      <c r="BC144" s="252"/>
      <c r="BD144" s="252"/>
      <c r="BE144" s="252"/>
      <c r="BF144" s="252"/>
      <c r="BG144" s="252"/>
      <c r="BH144" s="252"/>
      <c r="BI144" s="252"/>
      <c r="BJ144" s="252"/>
      <c r="BK144" s="252"/>
      <c r="BL144" s="252"/>
      <c r="BM144" s="252"/>
      <c r="BN144" s="252"/>
      <c r="BO144" s="252"/>
      <c r="BP144" s="252"/>
      <c r="BQ144" s="252"/>
      <c r="BR144" s="252"/>
      <c r="BS144" s="252"/>
      <c r="BT144" s="252"/>
      <c r="BU144" s="252"/>
      <c r="BV144" s="252"/>
      <c r="BW144" s="252"/>
      <c r="BX144" s="252"/>
      <c r="BY144" s="252"/>
      <c r="BZ144" s="252"/>
      <c r="CA144" s="252"/>
      <c r="CB144" s="252"/>
      <c r="CC144" s="252"/>
      <c r="CD144" s="252"/>
      <c r="CE144" s="252"/>
      <c r="CF144" s="252"/>
    </row>
    <row r="145" spans="1:84" s="28" customFormat="1" ht="12.75" customHeight="1" x14ac:dyDescent="0.2">
      <c r="A145" s="70"/>
      <c r="B145" s="71"/>
      <c r="C145" s="15"/>
      <c r="D145" s="15"/>
      <c r="F145" s="844" t="str">
        <f>IF(E142="","",HYPERLINK("#JUMP_E_8",EUconst_FurtherGuidancePoint1))</f>
        <v/>
      </c>
      <c r="G145" s="845"/>
      <c r="H145" s="845"/>
      <c r="I145" s="845"/>
      <c r="J145" s="845"/>
      <c r="K145" s="845"/>
      <c r="L145" s="845"/>
      <c r="M145" s="846"/>
      <c r="N145" s="5"/>
      <c r="O145" s="151"/>
      <c r="P145" s="214"/>
      <c r="Q145" s="152"/>
      <c r="R145" s="152"/>
      <c r="S145" s="152"/>
      <c r="T145" s="152"/>
      <c r="U145" s="152"/>
      <c r="V145" s="152"/>
      <c r="W145" s="152"/>
      <c r="X145" s="152"/>
      <c r="Y145" s="152"/>
      <c r="Z145" s="152"/>
      <c r="AA145" s="152"/>
      <c r="AB145" s="152"/>
      <c r="AC145" s="152"/>
      <c r="AD145" s="152"/>
      <c r="AE145" s="152"/>
      <c r="AF145" s="152"/>
      <c r="AG145" s="152"/>
      <c r="AH145" s="152"/>
      <c r="AI145" s="152"/>
      <c r="AJ145" s="252"/>
      <c r="AK145" s="252"/>
      <c r="AL145" s="252"/>
      <c r="AM145" s="252"/>
      <c r="AN145" s="252"/>
      <c r="AO145" s="252"/>
      <c r="AP145" s="252"/>
      <c r="AQ145" s="252"/>
      <c r="AR145" s="252"/>
      <c r="AS145" s="252"/>
      <c r="AT145" s="252"/>
      <c r="AU145" s="252"/>
      <c r="AV145" s="252"/>
      <c r="AW145" s="252"/>
      <c r="AX145" s="252"/>
      <c r="AY145" s="252"/>
      <c r="AZ145" s="252"/>
      <c r="BA145" s="252"/>
      <c r="BB145" s="252"/>
      <c r="BC145" s="252"/>
      <c r="BD145" s="252"/>
      <c r="BE145" s="252"/>
      <c r="BF145" s="252"/>
      <c r="BG145" s="252"/>
      <c r="BH145" s="252"/>
      <c r="BI145" s="252"/>
      <c r="BJ145" s="252"/>
      <c r="BK145" s="252"/>
      <c r="BL145" s="252"/>
      <c r="BM145" s="252"/>
      <c r="BN145" s="252"/>
      <c r="BO145" s="252"/>
      <c r="BP145" s="252"/>
      <c r="BQ145" s="252"/>
      <c r="BR145" s="252"/>
      <c r="BS145" s="252"/>
      <c r="BT145" s="252"/>
      <c r="BU145" s="252"/>
      <c r="BV145" s="252"/>
      <c r="BW145" s="252"/>
      <c r="BX145" s="252"/>
      <c r="BY145" s="252"/>
      <c r="BZ145" s="252"/>
      <c r="CA145" s="252"/>
      <c r="CB145" s="252"/>
      <c r="CC145" s="252"/>
      <c r="CD145" s="252"/>
      <c r="CE145" s="252"/>
      <c r="CF145" s="252"/>
    </row>
    <row r="146" spans="1:84" s="28" customFormat="1" ht="5.0999999999999996" customHeight="1" x14ac:dyDescent="0.2">
      <c r="A146" s="70"/>
      <c r="B146" s="71"/>
      <c r="C146" s="15"/>
      <c r="D146" s="121"/>
      <c r="O146" s="84"/>
      <c r="P146" s="214"/>
      <c r="Q146" s="214"/>
      <c r="R146" s="214"/>
      <c r="S146" s="152"/>
      <c r="T146" s="82"/>
      <c r="U146" s="82"/>
      <c r="V146" s="82"/>
      <c r="W146" s="82"/>
      <c r="X146" s="82"/>
      <c r="Y146" s="82"/>
      <c r="Z146" s="152"/>
      <c r="AA146" s="82"/>
      <c r="AB146" s="82"/>
      <c r="AC146" s="82"/>
      <c r="AD146" s="82"/>
      <c r="AE146" s="82"/>
      <c r="AF146" s="82"/>
      <c r="AG146" s="82"/>
      <c r="AH146" s="82"/>
      <c r="AI146" s="82"/>
    </row>
    <row r="147" spans="1:84" s="28" customFormat="1" ht="38.85" customHeight="1" x14ac:dyDescent="0.2">
      <c r="A147" s="70"/>
      <c r="B147" s="71"/>
      <c r="C147" s="15"/>
      <c r="E147" s="253" t="str">
        <f>Translations!$B$609</f>
        <v>Verksamhetsuppgifter eller beräkningsfaktor:</v>
      </c>
      <c r="F147" s="254" t="str">
        <f>Translations!$B$601</f>
        <v>Krävd nivå:</v>
      </c>
      <c r="G147" s="847" t="str">
        <f>Translations!$B$610</f>
        <v xml:space="preserve">Skäl för tidigare avvikelse: </v>
      </c>
      <c r="H147" s="847"/>
      <c r="I147" s="253" t="str">
        <f>Translations!$B$611</f>
        <v>Inverkan på nivåer?</v>
      </c>
      <c r="J147" s="253" t="str">
        <f>Translations!$B$612</f>
        <v>Vidtagna åtgärder:</v>
      </c>
      <c r="K147" s="254" t="str">
        <f>Translations!$B$585</f>
        <v>När?</v>
      </c>
      <c r="L147" s="254" t="str">
        <f>Translations!$B$603</f>
        <v>Tillämpad nivå:</v>
      </c>
      <c r="O147" s="151"/>
      <c r="P147" s="82"/>
      <c r="Q147" s="152"/>
      <c r="R147" s="214"/>
      <c r="S147" s="214"/>
      <c r="T147" s="152"/>
      <c r="U147" s="152"/>
      <c r="V147" s="152"/>
      <c r="W147" s="152"/>
      <c r="X147" s="152"/>
      <c r="Y147" s="152"/>
      <c r="Z147" s="152"/>
      <c r="AA147" s="255" t="s">
        <v>22</v>
      </c>
      <c r="AB147" s="152" t="str">
        <f>$E$33</f>
        <v>Verksamhetsuppgifter eller beräkningsfaktor:</v>
      </c>
      <c r="AC147" s="152" t="str">
        <f>G147</f>
        <v xml:space="preserve">Skäl för tidigare avvikelse: </v>
      </c>
      <c r="AD147" s="152" t="str">
        <f>I147</f>
        <v>Inverkan på nivåer?</v>
      </c>
      <c r="AE147" s="152" t="str">
        <f>J147</f>
        <v>Vidtagna åtgärder:</v>
      </c>
      <c r="AF147" s="152" t="str">
        <f>K147</f>
        <v>När?</v>
      </c>
      <c r="AG147" s="152" t="str">
        <f>L147</f>
        <v>Tillämpad nivå:</v>
      </c>
      <c r="AH147" s="152"/>
      <c r="AI147" s="82"/>
      <c r="AJ147" s="252"/>
      <c r="AK147" s="252"/>
      <c r="AL147" s="252"/>
      <c r="AM147" s="252"/>
      <c r="AN147" s="252"/>
      <c r="AO147" s="252"/>
      <c r="AP147" s="252"/>
      <c r="AQ147" s="252"/>
      <c r="AR147" s="252"/>
      <c r="AS147" s="252"/>
      <c r="AT147" s="252"/>
      <c r="AU147" s="252"/>
      <c r="AV147" s="252"/>
      <c r="AW147" s="252"/>
      <c r="AX147" s="252"/>
      <c r="AY147" s="252"/>
      <c r="AZ147" s="252"/>
      <c r="BA147" s="252"/>
      <c r="BB147" s="252"/>
      <c r="BC147" s="252"/>
      <c r="BD147" s="252"/>
      <c r="BE147" s="252"/>
      <c r="BF147" s="252"/>
      <c r="BG147" s="252"/>
      <c r="BH147" s="252"/>
      <c r="BI147" s="252"/>
      <c r="BJ147" s="252"/>
      <c r="BK147" s="252"/>
      <c r="BL147" s="252"/>
      <c r="BM147" s="252"/>
      <c r="BN147" s="252"/>
      <c r="BO147" s="252"/>
      <c r="BP147" s="252"/>
      <c r="BQ147" s="252"/>
      <c r="BR147" s="252"/>
      <c r="BS147" s="252"/>
      <c r="BT147" s="252"/>
      <c r="BU147" s="252"/>
      <c r="BV147" s="252"/>
      <c r="BW147" s="252"/>
      <c r="BX147" s="252"/>
      <c r="BY147" s="252"/>
      <c r="BZ147" s="252"/>
      <c r="CA147" s="252"/>
      <c r="CB147" s="252"/>
      <c r="CC147" s="252"/>
      <c r="CD147" s="252"/>
      <c r="CE147" s="252"/>
      <c r="CF147" s="252"/>
    </row>
    <row r="148" spans="1:84" s="28" customFormat="1" ht="15" customHeight="1" x14ac:dyDescent="0.2">
      <c r="A148" s="70"/>
      <c r="B148" s="71"/>
      <c r="D148" s="91" t="s">
        <v>6</v>
      </c>
      <c r="E148" s="256"/>
      <c r="F148" s="257" t="str">
        <f>IF(OR(X148="",X148=EUconst_NA),"",IF(CNTR_SmallEmitter,1,X148))</f>
        <v/>
      </c>
      <c r="G148" s="826"/>
      <c r="H148" s="827"/>
      <c r="I148" s="99"/>
      <c r="J148" s="99"/>
      <c r="K148" s="221"/>
      <c r="L148" s="258"/>
      <c r="M148" s="834" t="str">
        <f>IF(OR(ISBLANK(L148),L148=EUconst_NoTier),"",IF($Z148=0,EUconst_NotApplicable,IF(ISERROR($Z148),"",$Z148)))</f>
        <v/>
      </c>
      <c r="N148" s="835"/>
      <c r="O148" s="84"/>
      <c r="P148" s="214"/>
      <c r="Q148" s="214"/>
      <c r="R148" s="238" t="str">
        <f>E143</f>
        <v/>
      </c>
      <c r="S148" s="152"/>
      <c r="T148" s="251" t="str">
        <f>IF(COUNTIF(EUconst_FactorRelevantInklPFC,E148)=0,"",INDEX(EUwideConstants!$C$665:$C$680,MATCH(E148,EUconst_FactorRelevantInklPFC,0))&amp;R148)</f>
        <v/>
      </c>
      <c r="U148" s="82"/>
      <c r="V148" s="251" t="str">
        <f>IF(T148="","",INDEX(EUwideConstants!$E$665:$E$680,MATCH(E148,EUconst_FactorRelevantInklPFC,0)))</f>
        <v/>
      </c>
      <c r="W148" s="82"/>
      <c r="X148" s="223" t="str">
        <f>IF(OR(R148="",T148=""),"",IF(CNTR_IsCategoryA,INDEX(EUwideConstants!$G:$G,MATCH(T148,EUwideConstants!$Q:$Q,0)),INDEX(EUwideConstants!$N:$N,MATCH(T148,EUwideConstants!$Q:$Q,0))))</f>
        <v/>
      </c>
      <c r="Y148" s="251" t="str">
        <f>IF(F148="","",IF(F148=EUconst_NA,"",INDEX(EUwideConstants!$H:$M,MATCH(T148,EUwideConstants!$Q:$Q,0),MATCH(F148,CNTR_TierList,0))))</f>
        <v/>
      </c>
      <c r="Z148" s="251" t="str">
        <f>IF(ISBLANK(L148),"",IF(L148=EUconst_NA,"",INDEX(EUwideConstants!$H:$M,MATCH(T148,EUwideConstants!$Q:$Q,0),MATCH(L148,CNTR_TierList,0))))</f>
        <v/>
      </c>
      <c r="AA148" s="82"/>
      <c r="AB148" s="223" t="b">
        <f>AND(COUNTA(CNTR_ListRelevantSections)&gt;0,E142="")</f>
        <v>0</v>
      </c>
      <c r="AC148" s="223" t="b">
        <f>AND(COUNTA(CNTR_ListRelevantSections)&gt;0,OR(E148="",AB148))</f>
        <v>0</v>
      </c>
      <c r="AD148" s="223" t="b">
        <f t="shared" ref="AD148:AE150" si="6">AC148</f>
        <v>0</v>
      </c>
      <c r="AE148" s="223" t="b">
        <f t="shared" si="6"/>
        <v>0</v>
      </c>
      <c r="AF148" s="223" t="b">
        <f>OR(AD148,AND(J148&lt;&gt;"",J148=FALSE))</f>
        <v>0</v>
      </c>
      <c r="AG148" s="223" t="b">
        <f>OR(AF148,AND(I148&lt;&gt;"",I148=FALSE))</f>
        <v>0</v>
      </c>
      <c r="AH148" s="82"/>
      <c r="AI148" s="82"/>
      <c r="AJ148" s="252"/>
      <c r="AK148" s="252"/>
      <c r="AL148" s="252"/>
      <c r="AM148" s="252"/>
      <c r="AN148" s="252"/>
      <c r="AO148" s="252"/>
      <c r="AP148" s="252"/>
      <c r="AQ148" s="252"/>
      <c r="AR148" s="252"/>
      <c r="AS148" s="252"/>
      <c r="AT148" s="252"/>
      <c r="AU148" s="252"/>
      <c r="AV148" s="252"/>
      <c r="AW148" s="252"/>
      <c r="AX148" s="252"/>
      <c r="AY148" s="252"/>
      <c r="AZ148" s="252"/>
      <c r="BA148" s="252"/>
      <c r="BB148" s="252"/>
      <c r="BC148" s="252"/>
      <c r="BD148" s="252"/>
      <c r="BE148" s="252"/>
      <c r="BF148" s="252"/>
      <c r="BG148" s="252"/>
      <c r="BH148" s="252"/>
      <c r="BI148" s="252"/>
      <c r="BJ148" s="252"/>
      <c r="BK148" s="252"/>
      <c r="BL148" s="252"/>
      <c r="BM148" s="252"/>
      <c r="BN148" s="252"/>
      <c r="BO148" s="252"/>
      <c r="BP148" s="252"/>
      <c r="BQ148" s="252"/>
      <c r="BR148" s="252"/>
      <c r="BS148" s="252"/>
      <c r="BT148" s="252"/>
      <c r="BU148" s="252"/>
      <c r="BV148" s="252"/>
      <c r="BW148" s="252"/>
      <c r="BX148" s="252"/>
      <c r="BY148" s="252"/>
      <c r="BZ148" s="252"/>
      <c r="CA148" s="252"/>
      <c r="CB148" s="252"/>
      <c r="CC148" s="252"/>
      <c r="CD148" s="252"/>
      <c r="CE148" s="252"/>
      <c r="CF148" s="252"/>
    </row>
    <row r="149" spans="1:84" s="28" customFormat="1" ht="15" customHeight="1" x14ac:dyDescent="0.2">
      <c r="A149" s="70"/>
      <c r="B149" s="71"/>
      <c r="D149" s="91" t="s">
        <v>8</v>
      </c>
      <c r="E149" s="256"/>
      <c r="F149" s="257" t="str">
        <f>IF(OR(X149="",X149=EUconst_NA),"",IF(CNTR_SmallEmitter,1,X149))</f>
        <v/>
      </c>
      <c r="G149" s="826"/>
      <c r="H149" s="827"/>
      <c r="I149" s="99"/>
      <c r="J149" s="99"/>
      <c r="K149" s="221"/>
      <c r="L149" s="258"/>
      <c r="M149" s="834" t="str">
        <f>IF(OR(ISBLANK(L149),L149=EUconst_NoTier),"",IF($Z149=0,EUconst_NotApplicable,IF(ISERROR($Z149),"",$Z149)))</f>
        <v/>
      </c>
      <c r="N149" s="835"/>
      <c r="O149" s="84"/>
      <c r="P149" s="214"/>
      <c r="Q149" s="214"/>
      <c r="R149" s="238" t="str">
        <f>R148</f>
        <v/>
      </c>
      <c r="S149" s="152"/>
      <c r="T149" s="251" t="str">
        <f>IF(COUNTIF(EUconst_FactorRelevantInklPFC,E149)=0,"",INDEX(EUwideConstants!$C$665:$C$680,MATCH(E149,EUconst_FactorRelevantInklPFC,0))&amp;R149)</f>
        <v/>
      </c>
      <c r="U149" s="82"/>
      <c r="V149" s="251" t="str">
        <f>IF(T149="","",INDEX(EUwideConstants!$E$665:$E$680,MATCH(E149,EUconst_FactorRelevantInklPFC,0)))</f>
        <v/>
      </c>
      <c r="W149" s="82"/>
      <c r="X149" s="223" t="str">
        <f>IF(OR(R149="",T149=""),"",IF(CNTR_IsCategoryA,INDEX(EUwideConstants!$G:$G,MATCH(T149,EUwideConstants!$Q:$Q,0)),INDEX(EUwideConstants!$N:$N,MATCH(T149,EUwideConstants!$Q:$Q,0))))</f>
        <v/>
      </c>
      <c r="Y149" s="251" t="str">
        <f>IF(F149="","",IF(F149=EUconst_NA,"",INDEX(EUwideConstants!$H:$M,MATCH(T149,EUwideConstants!$Q:$Q,0),MATCH(F149,CNTR_TierList,0))))</f>
        <v/>
      </c>
      <c r="Z149" s="251" t="str">
        <f>IF(ISBLANK(L149),"",IF(L149=EUconst_NA,"",INDEX(EUwideConstants!$H:$M,MATCH(T149,EUwideConstants!$Q:$Q,0),MATCH(L149,CNTR_TierList,0))))</f>
        <v/>
      </c>
      <c r="AA149" s="82"/>
      <c r="AB149" s="223" t="b">
        <f>AND(COUNTA(CNTR_ListRelevantSections)&gt;0,E142="")</f>
        <v>0</v>
      </c>
      <c r="AC149" s="223" t="b">
        <f>AND(COUNTA(CNTR_ListRelevantSections)&gt;0,OR(E149="",AB149))</f>
        <v>0</v>
      </c>
      <c r="AD149" s="223" t="b">
        <f t="shared" si="6"/>
        <v>0</v>
      </c>
      <c r="AE149" s="223" t="b">
        <f t="shared" si="6"/>
        <v>0</v>
      </c>
      <c r="AF149" s="223" t="b">
        <f>OR(AD149,AND(J149&lt;&gt;"",J149=FALSE))</f>
        <v>0</v>
      </c>
      <c r="AG149" s="223" t="b">
        <f>OR(AF149,AND(I149&lt;&gt;"",I149=FALSE))</f>
        <v>0</v>
      </c>
      <c r="AH149" s="82"/>
      <c r="AI149" s="82"/>
      <c r="AJ149" s="252"/>
      <c r="AK149" s="252"/>
      <c r="AL149" s="252"/>
      <c r="AM149" s="252"/>
      <c r="AN149" s="252"/>
      <c r="AO149" s="252"/>
      <c r="AP149" s="252"/>
      <c r="AQ149" s="252"/>
      <c r="AR149" s="252"/>
      <c r="AS149" s="252"/>
      <c r="AT149" s="252"/>
      <c r="AU149" s="252"/>
      <c r="AV149" s="252"/>
      <c r="AW149" s="252"/>
      <c r="AX149" s="252"/>
      <c r="AY149" s="252"/>
      <c r="AZ149" s="252"/>
      <c r="BA149" s="252"/>
      <c r="BB149" s="252"/>
      <c r="BC149" s="252"/>
      <c r="BD149" s="252"/>
      <c r="BE149" s="252"/>
      <c r="BF149" s="252"/>
      <c r="BG149" s="252"/>
      <c r="BH149" s="252"/>
      <c r="BI149" s="252"/>
      <c r="BJ149" s="252"/>
      <c r="BK149" s="252"/>
      <c r="BL149" s="252"/>
      <c r="BM149" s="252"/>
      <c r="BN149" s="252"/>
      <c r="BO149" s="252"/>
      <c r="BP149" s="252"/>
      <c r="BQ149" s="252"/>
      <c r="BR149" s="252"/>
      <c r="BS149" s="252"/>
      <c r="BT149" s="252"/>
      <c r="BU149" s="252"/>
      <c r="BV149" s="252"/>
      <c r="BW149" s="252"/>
      <c r="BX149" s="252"/>
      <c r="BY149" s="252"/>
      <c r="BZ149" s="252"/>
      <c r="CA149" s="252"/>
      <c r="CB149" s="252"/>
      <c r="CC149" s="252"/>
      <c r="CD149" s="252"/>
      <c r="CE149" s="252"/>
      <c r="CF149" s="252"/>
    </row>
    <row r="150" spans="1:84" s="28" customFormat="1" ht="15" customHeight="1" x14ac:dyDescent="0.2">
      <c r="A150" s="70"/>
      <c r="B150" s="71"/>
      <c r="D150" s="91" t="s">
        <v>9</v>
      </c>
      <c r="E150" s="256"/>
      <c r="F150" s="257" t="str">
        <f>IF(OR(X150="",X150=EUconst_NA),"",IF(CNTR_SmallEmitter,1,X150))</f>
        <v/>
      </c>
      <c r="G150" s="826"/>
      <c r="H150" s="827"/>
      <c r="I150" s="99"/>
      <c r="J150" s="99"/>
      <c r="K150" s="221"/>
      <c r="L150" s="258"/>
      <c r="M150" s="834" t="str">
        <f>IF(OR(ISBLANK(L150),L150=EUconst_NoTier),"",IF($Z150=0,EUconst_NotApplicable,IF(ISERROR($Z150),"",$Z150)))</f>
        <v/>
      </c>
      <c r="N150" s="835"/>
      <c r="O150" s="84"/>
      <c r="P150" s="214"/>
      <c r="Q150" s="214"/>
      <c r="R150" s="238" t="str">
        <f>R149</f>
        <v/>
      </c>
      <c r="S150" s="152"/>
      <c r="T150" s="251" t="str">
        <f>IF(COUNTIF(EUconst_FactorRelevantInklPFC,E150)=0,"",INDEX(EUwideConstants!$C$665:$C$680,MATCH(E150,EUconst_FactorRelevantInklPFC,0))&amp;R150)</f>
        <v/>
      </c>
      <c r="U150" s="82"/>
      <c r="V150" s="251" t="str">
        <f>IF(T150="","",INDEX(EUwideConstants!$E$665:$E$680,MATCH(E150,EUconst_FactorRelevantInklPFC,0)))</f>
        <v/>
      </c>
      <c r="W150" s="82"/>
      <c r="X150" s="223" t="str">
        <f>IF(OR(R150="",T150=""),"",IF(CNTR_IsCategoryA,INDEX(EUwideConstants!$G:$G,MATCH(T150,EUwideConstants!$Q:$Q,0)),INDEX(EUwideConstants!$N:$N,MATCH(T150,EUwideConstants!$Q:$Q,0))))</f>
        <v/>
      </c>
      <c r="Y150" s="251" t="str">
        <f>IF(F150="","",IF(F150=EUconst_NA,"",INDEX(EUwideConstants!$H:$M,MATCH(T150,EUwideConstants!$Q:$Q,0),MATCH(F150,CNTR_TierList,0))))</f>
        <v/>
      </c>
      <c r="Z150" s="251" t="str">
        <f>IF(ISBLANK(L150),"",IF(L150=EUconst_NA,"",INDEX(EUwideConstants!$H:$M,MATCH(T150,EUwideConstants!$Q:$Q,0),MATCH(L150,CNTR_TierList,0))))</f>
        <v/>
      </c>
      <c r="AA150" s="82"/>
      <c r="AB150" s="223" t="b">
        <f>AND(COUNTA(CNTR_ListRelevantSections)&gt;0,E142="")</f>
        <v>0</v>
      </c>
      <c r="AC150" s="223" t="b">
        <f>AND(COUNTA(CNTR_ListRelevantSections)&gt;0,OR(E150="",AB150))</f>
        <v>0</v>
      </c>
      <c r="AD150" s="223" t="b">
        <f t="shared" si="6"/>
        <v>0</v>
      </c>
      <c r="AE150" s="223" t="b">
        <f t="shared" si="6"/>
        <v>0</v>
      </c>
      <c r="AF150" s="223" t="b">
        <f>OR(AD150,AND(J150&lt;&gt;"",J150=FALSE))</f>
        <v>0</v>
      </c>
      <c r="AG150" s="223" t="b">
        <f>OR(AF150,AND(I150&lt;&gt;"",I150=FALSE))</f>
        <v>0</v>
      </c>
      <c r="AH150" s="82"/>
      <c r="AI150" s="82"/>
      <c r="AJ150" s="252"/>
      <c r="AK150" s="252"/>
      <c r="AL150" s="252"/>
      <c r="AM150" s="252"/>
      <c r="AN150" s="252"/>
      <c r="AO150" s="252"/>
      <c r="AP150" s="252"/>
      <c r="AQ150" s="252"/>
      <c r="AR150" s="252"/>
      <c r="AS150" s="252"/>
      <c r="AT150" s="252"/>
      <c r="AU150" s="252"/>
      <c r="AV150" s="252"/>
      <c r="AW150" s="252"/>
      <c r="AX150" s="252"/>
      <c r="AY150" s="252"/>
      <c r="AZ150" s="252"/>
      <c r="BA150" s="252"/>
      <c r="BB150" s="252"/>
      <c r="BC150" s="252"/>
      <c r="BD150" s="252"/>
      <c r="BE150" s="252"/>
      <c r="BF150" s="252"/>
      <c r="BG150" s="252"/>
      <c r="BH150" s="252"/>
      <c r="BI150" s="252"/>
      <c r="BJ150" s="252"/>
      <c r="BK150" s="252"/>
      <c r="BL150" s="252"/>
      <c r="BM150" s="252"/>
      <c r="BN150" s="252"/>
      <c r="BO150" s="252"/>
      <c r="BP150" s="252"/>
      <c r="BQ150" s="252"/>
      <c r="BR150" s="252"/>
      <c r="BS150" s="252"/>
      <c r="BT150" s="252"/>
      <c r="BU150" s="252"/>
      <c r="BV150" s="252"/>
      <c r="BW150" s="252"/>
      <c r="BX150" s="252"/>
      <c r="BY150" s="252"/>
      <c r="BZ150" s="252"/>
      <c r="CA150" s="252"/>
      <c r="CB150" s="252"/>
      <c r="CC150" s="252"/>
      <c r="CD150" s="252"/>
      <c r="CE150" s="252"/>
      <c r="CF150" s="252"/>
    </row>
    <row r="151" spans="1:84" s="28" customFormat="1" ht="5.0999999999999996" customHeight="1" x14ac:dyDescent="0.2">
      <c r="A151" s="70"/>
      <c r="B151" s="71"/>
      <c r="C151" s="15"/>
      <c r="D151" s="121"/>
      <c r="G151" s="121"/>
      <c r="H151" s="121"/>
      <c r="I151" s="121"/>
      <c r="J151" s="121"/>
      <c r="O151" s="84"/>
      <c r="P151" s="214"/>
      <c r="Q151" s="214"/>
      <c r="R151" s="214"/>
      <c r="S151" s="214"/>
      <c r="T151" s="82"/>
      <c r="U151" s="82"/>
      <c r="V151" s="82"/>
      <c r="W151" s="82"/>
      <c r="X151" s="82"/>
      <c r="Y151" s="82"/>
      <c r="Z151" s="82"/>
      <c r="AA151" s="82"/>
      <c r="AB151" s="82"/>
      <c r="AC151" s="82"/>
      <c r="AD151" s="82"/>
      <c r="AE151" s="82"/>
      <c r="AF151" s="82"/>
      <c r="AG151" s="82"/>
      <c r="AH151" s="82"/>
      <c r="AI151" s="82"/>
    </row>
    <row r="152" spans="1:84" s="28" customFormat="1" ht="12.75" customHeight="1" x14ac:dyDescent="0.2">
      <c r="A152" s="70"/>
      <c r="B152" s="71"/>
      <c r="D152" s="121" t="s">
        <v>12</v>
      </c>
      <c r="E152" s="259" t="str">
        <f>Translations!$B$94</f>
        <v>Beskrivning</v>
      </c>
      <c r="G152" s="260"/>
      <c r="H152" s="121"/>
      <c r="I152" s="121"/>
      <c r="J152" s="121"/>
      <c r="K152" s="121"/>
      <c r="L152" s="121"/>
      <c r="M152" s="121"/>
      <c r="N152" s="121"/>
      <c r="O152" s="84"/>
      <c r="P152" s="214"/>
      <c r="Q152" s="214"/>
      <c r="R152" s="214"/>
      <c r="S152" s="214"/>
      <c r="T152" s="82"/>
      <c r="U152" s="82"/>
      <c r="V152" s="82"/>
      <c r="W152" s="82"/>
      <c r="X152" s="82"/>
      <c r="Y152" s="82"/>
      <c r="Z152" s="82"/>
      <c r="AA152" s="82"/>
      <c r="AB152" s="82"/>
      <c r="AC152" s="82"/>
      <c r="AD152" s="82"/>
      <c r="AE152" s="82"/>
      <c r="AF152" s="82"/>
      <c r="AG152" s="82"/>
      <c r="AH152" s="82"/>
      <c r="AI152" s="82"/>
    </row>
    <row r="153" spans="1:84" s="28" customFormat="1" ht="12.75" customHeight="1" x14ac:dyDescent="0.2">
      <c r="A153" s="70"/>
      <c r="B153" s="213"/>
      <c r="C153" s="15"/>
      <c r="D153" s="121"/>
      <c r="E153" s="757" t="str">
        <f>Translations!$B$588</f>
        <v>Om du behöver mer utrymme för beskrivningen kan du också använda externa filer och hänvisa till dem här.</v>
      </c>
      <c r="F153" s="757"/>
      <c r="G153" s="757"/>
      <c r="H153" s="757"/>
      <c r="I153" s="757"/>
      <c r="J153" s="757"/>
      <c r="K153" s="757"/>
      <c r="L153" s="757"/>
      <c r="M153" s="757"/>
      <c r="N153" s="757"/>
      <c r="O153" s="84"/>
      <c r="P153" s="77"/>
      <c r="Q153" s="214"/>
      <c r="R153" s="214"/>
      <c r="S153" s="214"/>
      <c r="T153" s="82"/>
      <c r="U153" s="82"/>
      <c r="V153" s="82"/>
      <c r="W153" s="82"/>
      <c r="X153" s="82"/>
      <c r="Y153" s="82"/>
      <c r="Z153" s="82"/>
      <c r="AA153" s="82"/>
      <c r="AB153" s="82"/>
      <c r="AC153" s="82"/>
      <c r="AD153" s="82"/>
      <c r="AE153" s="82"/>
      <c r="AF153" s="82"/>
      <c r="AG153" s="82"/>
      <c r="AH153" s="82"/>
      <c r="AI153" s="82"/>
    </row>
    <row r="154" spans="1:84" s="28" customFormat="1" ht="12.75" customHeight="1" x14ac:dyDescent="0.2">
      <c r="A154" s="261"/>
      <c r="B154" s="78"/>
      <c r="E154" s="836"/>
      <c r="F154" s="837"/>
      <c r="G154" s="837"/>
      <c r="H154" s="837"/>
      <c r="I154" s="837"/>
      <c r="J154" s="837"/>
      <c r="K154" s="837"/>
      <c r="L154" s="837"/>
      <c r="M154" s="837"/>
      <c r="N154" s="838"/>
      <c r="O154" s="81"/>
      <c r="P154" s="82"/>
      <c r="Q154" s="82"/>
      <c r="R154" s="82"/>
      <c r="S154" s="82"/>
      <c r="T154" s="82"/>
      <c r="U154" s="82"/>
      <c r="V154" s="82"/>
      <c r="W154" s="82"/>
      <c r="X154" s="82"/>
      <c r="Y154" s="82"/>
      <c r="Z154" s="82"/>
      <c r="AA154" s="82"/>
      <c r="AB154" s="82"/>
      <c r="AC154" s="82"/>
      <c r="AD154" s="82"/>
      <c r="AE154" s="82"/>
      <c r="AF154" s="82"/>
      <c r="AG154" s="82"/>
      <c r="AH154" s="82"/>
      <c r="AI154" s="251" t="b">
        <f>AND(COUNTA(CNTR_ListRelevantSections)&gt;0,OR(AB150,COUNTA(E148:E150)=0))</f>
        <v>0</v>
      </c>
    </row>
    <row r="155" spans="1:84" s="28" customFormat="1" ht="12.75" customHeight="1" x14ac:dyDescent="0.2">
      <c r="A155" s="261"/>
      <c r="B155" s="78"/>
      <c r="E155" s="828"/>
      <c r="F155" s="829"/>
      <c r="G155" s="829"/>
      <c r="H155" s="829"/>
      <c r="I155" s="829"/>
      <c r="J155" s="829"/>
      <c r="K155" s="829"/>
      <c r="L155" s="829"/>
      <c r="M155" s="829"/>
      <c r="N155" s="830"/>
      <c r="O155" s="81"/>
      <c r="P155" s="82"/>
      <c r="Q155" s="82"/>
      <c r="R155" s="82"/>
      <c r="S155" s="82"/>
      <c r="T155" s="82"/>
      <c r="U155" s="82"/>
      <c r="V155" s="82"/>
      <c r="W155" s="82"/>
      <c r="X155" s="82"/>
      <c r="Y155" s="82"/>
      <c r="Z155" s="82"/>
      <c r="AA155" s="82"/>
      <c r="AB155" s="82"/>
      <c r="AC155" s="82"/>
      <c r="AD155" s="82"/>
      <c r="AE155" s="82"/>
      <c r="AF155" s="82"/>
      <c r="AG155" s="82"/>
      <c r="AH155" s="82"/>
      <c r="AI155" s="251" t="b">
        <f>AI154</f>
        <v>0</v>
      </c>
    </row>
    <row r="156" spans="1:84" s="28" customFormat="1" ht="12.75" customHeight="1" x14ac:dyDescent="0.2">
      <c r="A156" s="261"/>
      <c r="B156" s="78"/>
      <c r="E156" s="828"/>
      <c r="F156" s="829"/>
      <c r="G156" s="829"/>
      <c r="H156" s="829"/>
      <c r="I156" s="829"/>
      <c r="J156" s="829"/>
      <c r="K156" s="829"/>
      <c r="L156" s="829"/>
      <c r="M156" s="829"/>
      <c r="N156" s="830"/>
      <c r="O156" s="81"/>
      <c r="P156" s="82"/>
      <c r="Q156" s="82"/>
      <c r="R156" s="82"/>
      <c r="S156" s="82"/>
      <c r="T156" s="82"/>
      <c r="U156" s="82"/>
      <c r="V156" s="82"/>
      <c r="W156" s="82"/>
      <c r="X156" s="82"/>
      <c r="Y156" s="82"/>
      <c r="Z156" s="82"/>
      <c r="AA156" s="82"/>
      <c r="AB156" s="82"/>
      <c r="AC156" s="82"/>
      <c r="AD156" s="82"/>
      <c r="AE156" s="82"/>
      <c r="AF156" s="82"/>
      <c r="AG156" s="82"/>
      <c r="AH156" s="82"/>
      <c r="AI156" s="251" t="b">
        <f>AI155</f>
        <v>0</v>
      </c>
    </row>
    <row r="157" spans="1:84" s="28" customFormat="1" ht="12.75" customHeight="1" x14ac:dyDescent="0.2">
      <c r="A157" s="261"/>
      <c r="B157" s="78"/>
      <c r="E157" s="828"/>
      <c r="F157" s="829"/>
      <c r="G157" s="829"/>
      <c r="H157" s="829"/>
      <c r="I157" s="829"/>
      <c r="J157" s="829"/>
      <c r="K157" s="829"/>
      <c r="L157" s="829"/>
      <c r="M157" s="829"/>
      <c r="N157" s="830"/>
      <c r="O157" s="81"/>
      <c r="P157" s="82"/>
      <c r="Q157" s="82"/>
      <c r="R157" s="82"/>
      <c r="S157" s="82"/>
      <c r="T157" s="82"/>
      <c r="U157" s="82"/>
      <c r="V157" s="82"/>
      <c r="W157" s="82"/>
      <c r="X157" s="82"/>
      <c r="Y157" s="82"/>
      <c r="Z157" s="82"/>
      <c r="AA157" s="82"/>
      <c r="AB157" s="82"/>
      <c r="AC157" s="82"/>
      <c r="AD157" s="82"/>
      <c r="AE157" s="82"/>
      <c r="AF157" s="82"/>
      <c r="AG157" s="82"/>
      <c r="AH157" s="82"/>
      <c r="AI157" s="251" t="b">
        <f>AI156</f>
        <v>0</v>
      </c>
    </row>
    <row r="158" spans="1:84" s="28" customFormat="1" ht="12.75" customHeight="1" x14ac:dyDescent="0.2">
      <c r="A158" s="261"/>
      <c r="B158" s="78"/>
      <c r="E158" s="831"/>
      <c r="F158" s="832"/>
      <c r="G158" s="832"/>
      <c r="H158" s="832"/>
      <c r="I158" s="832"/>
      <c r="J158" s="832"/>
      <c r="K158" s="832"/>
      <c r="L158" s="832"/>
      <c r="M158" s="832"/>
      <c r="N158" s="833"/>
      <c r="O158" s="81"/>
      <c r="P158" s="82"/>
      <c r="Q158" s="82"/>
      <c r="R158" s="82"/>
      <c r="S158" s="82"/>
      <c r="T158" s="82"/>
      <c r="U158" s="82"/>
      <c r="V158" s="82"/>
      <c r="W158" s="82"/>
      <c r="X158" s="82"/>
      <c r="Y158" s="82"/>
      <c r="Z158" s="82"/>
      <c r="AA158" s="82"/>
      <c r="AB158" s="82"/>
      <c r="AC158" s="82"/>
      <c r="AD158" s="82"/>
      <c r="AE158" s="82"/>
      <c r="AF158" s="82"/>
      <c r="AG158" s="82"/>
      <c r="AH158" s="82"/>
      <c r="AI158" s="251" t="b">
        <f>AI157</f>
        <v>0</v>
      </c>
    </row>
    <row r="159" spans="1:84" s="28" customFormat="1" ht="12.75" customHeight="1" thickBot="1" x14ac:dyDescent="0.25">
      <c r="A159" s="261"/>
      <c r="B159" s="78"/>
      <c r="D159" s="121"/>
      <c r="E159" s="262"/>
      <c r="F159" s="262"/>
      <c r="G159" s="262"/>
      <c r="H159" s="262"/>
      <c r="I159" s="262"/>
      <c r="J159" s="262"/>
      <c r="K159" s="262"/>
      <c r="L159" s="262"/>
      <c r="M159" s="262"/>
      <c r="N159" s="121"/>
      <c r="O159" s="81"/>
      <c r="P159" s="82"/>
      <c r="Q159" s="82"/>
      <c r="R159" s="82"/>
      <c r="S159" s="82"/>
      <c r="T159" s="82"/>
      <c r="U159" s="82"/>
      <c r="V159" s="82"/>
      <c r="W159" s="82"/>
      <c r="X159" s="82"/>
      <c r="Y159" s="82"/>
      <c r="Z159" s="82"/>
      <c r="AA159" s="82"/>
      <c r="AB159" s="82"/>
      <c r="AC159" s="82"/>
      <c r="AD159" s="82"/>
      <c r="AE159" s="82"/>
      <c r="AF159" s="82"/>
      <c r="AG159" s="82"/>
      <c r="AH159" s="82"/>
      <c r="AI159" s="82"/>
      <c r="CF159" s="263"/>
    </row>
    <row r="160" spans="1:84" ht="13.5" customHeight="1" thickBot="1" x14ac:dyDescent="0.25">
      <c r="A160" s="65"/>
      <c r="B160" s="69"/>
      <c r="C160" s="244"/>
      <c r="D160" s="245"/>
      <c r="E160" s="246"/>
      <c r="F160" s="247"/>
      <c r="G160" s="248"/>
      <c r="H160" s="248"/>
      <c r="I160" s="248"/>
      <c r="J160" s="248"/>
      <c r="K160" s="248"/>
      <c r="L160" s="248"/>
      <c r="M160" s="248"/>
      <c r="N160" s="248"/>
      <c r="O160" s="67"/>
      <c r="U160" s="188"/>
      <c r="X160" s="188"/>
    </row>
    <row r="161" spans="1:84" s="28" customFormat="1" ht="15" customHeight="1" thickBot="1" x14ac:dyDescent="0.25">
      <c r="A161" s="159" t="str">
        <f>IF(E161="","","PRINT")</f>
        <v/>
      </c>
      <c r="B161" s="71"/>
      <c r="C161" s="218">
        <f>C142+1</f>
        <v>8</v>
      </c>
      <c r="D161" s="15"/>
      <c r="E161" s="848"/>
      <c r="F161" s="849"/>
      <c r="G161" s="849"/>
      <c r="H161" s="849"/>
      <c r="I161" s="849"/>
      <c r="J161" s="849"/>
      <c r="K161" s="849"/>
      <c r="L161" s="850"/>
      <c r="M161" s="842" t="str">
        <f>IF(E162="","",INDEX(EUwideConstants!$F$312:$F$353,MATCH(E162,EUConst_TierActivityListNames,0)))</f>
        <v/>
      </c>
      <c r="N161" s="843"/>
      <c r="O161" s="151"/>
      <c r="P161" s="223" t="str">
        <f>IF(AND(E161&lt;&gt;"",COUNTIF(P162:$P$603,"PRINT")=0),"PRINT","")</f>
        <v/>
      </c>
      <c r="Q161" s="152"/>
      <c r="R161" s="249" t="str">
        <f>IF(E161="","",MATCH(E161,'B_Beskrivning av förbättringar'!$Q$54:$Q$83,0))</f>
        <v/>
      </c>
      <c r="S161" s="250" t="s">
        <v>21</v>
      </c>
      <c r="T161" s="152"/>
      <c r="U161" s="152"/>
      <c r="V161" s="152"/>
      <c r="W161" s="152"/>
      <c r="X161" s="152"/>
      <c r="Y161" s="152"/>
      <c r="Z161" s="152"/>
      <c r="AA161" s="152"/>
      <c r="AB161" s="152"/>
      <c r="AC161" s="152"/>
      <c r="AD161" s="152"/>
      <c r="AE161" s="152"/>
      <c r="AF161" s="152"/>
      <c r="AG161" s="152"/>
      <c r="AH161" s="152"/>
      <c r="AI161" s="251" t="b">
        <f>CNTR_CalcRelevant=EUconst_NotRelevant</f>
        <v>0</v>
      </c>
      <c r="AJ161" s="252"/>
      <c r="AK161" s="252"/>
      <c r="AL161" s="252"/>
      <c r="AM161" s="252"/>
      <c r="AN161" s="252"/>
      <c r="AO161" s="252"/>
      <c r="AP161" s="252"/>
      <c r="AQ161" s="252"/>
      <c r="AR161" s="252"/>
      <c r="AS161" s="252"/>
      <c r="AT161" s="252"/>
      <c r="AU161" s="252"/>
      <c r="AV161" s="252"/>
      <c r="AW161" s="252"/>
      <c r="AX161" s="252"/>
      <c r="AY161" s="252"/>
      <c r="AZ161" s="252"/>
      <c r="BA161" s="252"/>
      <c r="BB161" s="252"/>
      <c r="BC161" s="252"/>
      <c r="BD161" s="252"/>
      <c r="BE161" s="252"/>
      <c r="BF161" s="252"/>
      <c r="BG161" s="252"/>
      <c r="BH161" s="252"/>
      <c r="BI161" s="252"/>
      <c r="BJ161" s="252"/>
      <c r="BK161" s="252"/>
      <c r="BL161" s="252"/>
      <c r="BM161" s="252"/>
      <c r="BN161" s="252"/>
      <c r="BO161" s="252"/>
      <c r="BP161" s="252"/>
      <c r="BQ161" s="252"/>
      <c r="BR161" s="252"/>
      <c r="BS161" s="252"/>
      <c r="BT161" s="252"/>
      <c r="BU161" s="252"/>
      <c r="BV161" s="252"/>
      <c r="BW161" s="252"/>
      <c r="BX161" s="252"/>
      <c r="BY161" s="252"/>
      <c r="BZ161" s="252"/>
      <c r="CA161" s="252"/>
      <c r="CB161" s="252"/>
      <c r="CC161" s="252"/>
      <c r="CD161" s="252"/>
      <c r="CE161" s="252"/>
      <c r="CF161" s="252"/>
    </row>
    <row r="162" spans="1:84" s="28" customFormat="1" ht="15" customHeight="1" thickBot="1" x14ac:dyDescent="0.25">
      <c r="A162" s="70"/>
      <c r="B162" s="71"/>
      <c r="C162" s="15"/>
      <c r="D162" s="15"/>
      <c r="E162" s="839" t="str">
        <f>IF(E161="","",INDEX('B_Beskrivning av förbättringar'!$E$54:$E$83,R161))</f>
        <v/>
      </c>
      <c r="F162" s="840"/>
      <c r="G162" s="840"/>
      <c r="H162" s="840"/>
      <c r="I162" s="840"/>
      <c r="J162" s="840"/>
      <c r="K162" s="840"/>
      <c r="L162" s="841"/>
      <c r="M162" s="842" t="str">
        <f>IF(E161="","",INDEX('B_Beskrivning av förbättringar'!$M$54:$M$83,R161))</f>
        <v/>
      </c>
      <c r="N162" s="843"/>
      <c r="O162" s="151"/>
      <c r="P162" s="82"/>
      <c r="Q162" s="152"/>
      <c r="R162" s="238" t="str">
        <f>E162</f>
        <v/>
      </c>
      <c r="S162" s="238" t="str">
        <f>IF(E162="","",MATCH(E162,EUConst_TierActivityListNames,0)&gt;40)</f>
        <v/>
      </c>
      <c r="T162" s="152"/>
      <c r="U162" s="152"/>
      <c r="V162" s="152"/>
      <c r="W162" s="152"/>
      <c r="X162" s="152"/>
      <c r="Y162" s="152"/>
      <c r="Z162" s="152"/>
      <c r="AA162" s="152"/>
      <c r="AB162" s="152"/>
      <c r="AC162" s="152"/>
      <c r="AD162" s="152"/>
      <c r="AE162" s="152"/>
      <c r="AF162" s="152"/>
      <c r="AG162" s="152"/>
      <c r="AH162" s="152"/>
      <c r="AI162" s="152"/>
      <c r="AJ162" s="252"/>
      <c r="AK162" s="252"/>
      <c r="AL162" s="252"/>
      <c r="AM162" s="252"/>
      <c r="AN162" s="252"/>
      <c r="AO162" s="252"/>
      <c r="AP162" s="252"/>
      <c r="AQ162" s="252"/>
      <c r="AR162" s="252"/>
      <c r="AS162" s="252"/>
      <c r="AT162" s="252"/>
      <c r="AU162" s="252"/>
      <c r="AV162" s="252"/>
      <c r="AW162" s="252"/>
      <c r="AX162" s="252"/>
      <c r="AY162" s="252"/>
      <c r="AZ162" s="252"/>
      <c r="BA162" s="252"/>
      <c r="BB162" s="252"/>
      <c r="BC162" s="252"/>
      <c r="BD162" s="252"/>
      <c r="BE162" s="252"/>
      <c r="BF162" s="252"/>
      <c r="BG162" s="252"/>
      <c r="BH162" s="252"/>
      <c r="BI162" s="252"/>
      <c r="BJ162" s="252"/>
      <c r="BK162" s="252"/>
      <c r="BL162" s="252"/>
      <c r="BM162" s="252"/>
      <c r="BN162" s="252"/>
      <c r="BO162" s="252"/>
      <c r="BP162" s="252"/>
      <c r="BQ162" s="252"/>
      <c r="BR162" s="252"/>
      <c r="BS162" s="252"/>
      <c r="BT162" s="252"/>
      <c r="BU162" s="252"/>
      <c r="BV162" s="252"/>
      <c r="BW162" s="252"/>
      <c r="BX162" s="252"/>
      <c r="BY162" s="252"/>
      <c r="BZ162" s="252"/>
      <c r="CA162" s="252"/>
      <c r="CB162" s="252"/>
      <c r="CC162" s="252"/>
      <c r="CD162" s="252"/>
      <c r="CE162" s="252"/>
      <c r="CF162" s="252"/>
    </row>
    <row r="163" spans="1:84" s="28" customFormat="1" ht="5.0999999999999996" customHeight="1" x14ac:dyDescent="0.2">
      <c r="A163" s="70"/>
      <c r="B163" s="71"/>
      <c r="C163" s="15"/>
      <c r="D163" s="15"/>
      <c r="E163" s="15"/>
      <c r="F163" s="15"/>
      <c r="G163" s="5"/>
      <c r="H163" s="5"/>
      <c r="I163" s="5"/>
      <c r="M163" s="5"/>
      <c r="N163" s="5"/>
      <c r="O163" s="151"/>
      <c r="P163" s="214"/>
      <c r="Q163" s="152"/>
      <c r="R163" s="152"/>
      <c r="S163" s="152"/>
      <c r="T163" s="152"/>
      <c r="U163" s="152"/>
      <c r="V163" s="152"/>
      <c r="W163" s="152"/>
      <c r="X163" s="152"/>
      <c r="Y163" s="152"/>
      <c r="Z163" s="152"/>
      <c r="AA163" s="152"/>
      <c r="AB163" s="152"/>
      <c r="AC163" s="152"/>
      <c r="AD163" s="152"/>
      <c r="AE163" s="152"/>
      <c r="AF163" s="152"/>
      <c r="AG163" s="152"/>
      <c r="AH163" s="152"/>
      <c r="AI163" s="152"/>
      <c r="AJ163" s="252"/>
      <c r="AK163" s="252"/>
      <c r="AL163" s="252"/>
      <c r="AM163" s="252"/>
      <c r="AN163" s="252"/>
      <c r="AO163" s="252"/>
      <c r="AP163" s="252"/>
      <c r="AQ163" s="252"/>
      <c r="AR163" s="252"/>
      <c r="AS163" s="252"/>
      <c r="AT163" s="252"/>
      <c r="AU163" s="252"/>
      <c r="AV163" s="252"/>
      <c r="AW163" s="252"/>
      <c r="AX163" s="252"/>
      <c r="AY163" s="252"/>
      <c r="AZ163" s="252"/>
      <c r="BA163" s="252"/>
      <c r="BB163" s="252"/>
      <c r="BC163" s="252"/>
      <c r="BD163" s="252"/>
      <c r="BE163" s="252"/>
      <c r="BF163" s="252"/>
      <c r="BG163" s="252"/>
      <c r="BH163" s="252"/>
      <c r="BI163" s="252"/>
      <c r="BJ163" s="252"/>
      <c r="BK163" s="252"/>
      <c r="BL163" s="252"/>
      <c r="BM163" s="252"/>
      <c r="BN163" s="252"/>
      <c r="BO163" s="252"/>
      <c r="BP163" s="252"/>
      <c r="BQ163" s="252"/>
      <c r="BR163" s="252"/>
      <c r="BS163" s="252"/>
      <c r="BT163" s="252"/>
      <c r="BU163" s="252"/>
      <c r="BV163" s="252"/>
      <c r="BW163" s="252"/>
      <c r="BX163" s="252"/>
      <c r="BY163" s="252"/>
      <c r="BZ163" s="252"/>
      <c r="CA163" s="252"/>
      <c r="CB163" s="252"/>
      <c r="CC163" s="252"/>
      <c r="CD163" s="252"/>
      <c r="CE163" s="252"/>
      <c r="CF163" s="252"/>
    </row>
    <row r="164" spans="1:84" s="28" customFormat="1" ht="12.75" customHeight="1" x14ac:dyDescent="0.2">
      <c r="A164" s="70"/>
      <c r="B164" s="71"/>
      <c r="C164" s="15"/>
      <c r="D164" s="15"/>
      <c r="F164" s="844" t="str">
        <f>IF(E161="","",HYPERLINK("#JUMP_E_8",EUconst_FurtherGuidancePoint1))</f>
        <v/>
      </c>
      <c r="G164" s="845"/>
      <c r="H164" s="845"/>
      <c r="I164" s="845"/>
      <c r="J164" s="845"/>
      <c r="K164" s="845"/>
      <c r="L164" s="845"/>
      <c r="M164" s="846"/>
      <c r="N164" s="5"/>
      <c r="O164" s="151"/>
      <c r="P164" s="214"/>
      <c r="Q164" s="152"/>
      <c r="R164" s="152"/>
      <c r="S164" s="152"/>
      <c r="T164" s="152"/>
      <c r="U164" s="152"/>
      <c r="V164" s="152"/>
      <c r="W164" s="152"/>
      <c r="X164" s="152"/>
      <c r="Y164" s="152"/>
      <c r="Z164" s="152"/>
      <c r="AA164" s="152"/>
      <c r="AB164" s="152"/>
      <c r="AC164" s="152"/>
      <c r="AD164" s="152"/>
      <c r="AE164" s="152"/>
      <c r="AF164" s="152"/>
      <c r="AG164" s="152"/>
      <c r="AH164" s="152"/>
      <c r="AI164" s="152"/>
      <c r="AJ164" s="252"/>
      <c r="AK164" s="252"/>
      <c r="AL164" s="252"/>
      <c r="AM164" s="252"/>
      <c r="AN164" s="252"/>
      <c r="AO164" s="252"/>
      <c r="AP164" s="252"/>
      <c r="AQ164" s="252"/>
      <c r="AR164" s="252"/>
      <c r="AS164" s="252"/>
      <c r="AT164" s="252"/>
      <c r="AU164" s="252"/>
      <c r="AV164" s="252"/>
      <c r="AW164" s="252"/>
      <c r="AX164" s="252"/>
      <c r="AY164" s="252"/>
      <c r="AZ164" s="252"/>
      <c r="BA164" s="252"/>
      <c r="BB164" s="252"/>
      <c r="BC164" s="252"/>
      <c r="BD164" s="252"/>
      <c r="BE164" s="252"/>
      <c r="BF164" s="252"/>
      <c r="BG164" s="252"/>
      <c r="BH164" s="252"/>
      <c r="BI164" s="252"/>
      <c r="BJ164" s="252"/>
      <c r="BK164" s="252"/>
      <c r="BL164" s="252"/>
      <c r="BM164" s="252"/>
      <c r="BN164" s="252"/>
      <c r="BO164" s="252"/>
      <c r="BP164" s="252"/>
      <c r="BQ164" s="252"/>
      <c r="BR164" s="252"/>
      <c r="BS164" s="252"/>
      <c r="BT164" s="252"/>
      <c r="BU164" s="252"/>
      <c r="BV164" s="252"/>
      <c r="BW164" s="252"/>
      <c r="BX164" s="252"/>
      <c r="BY164" s="252"/>
      <c r="BZ164" s="252"/>
      <c r="CA164" s="252"/>
      <c r="CB164" s="252"/>
      <c r="CC164" s="252"/>
      <c r="CD164" s="252"/>
      <c r="CE164" s="252"/>
      <c r="CF164" s="252"/>
    </row>
    <row r="165" spans="1:84" s="28" customFormat="1" ht="5.0999999999999996" customHeight="1" x14ac:dyDescent="0.2">
      <c r="A165" s="70"/>
      <c r="B165" s="71"/>
      <c r="C165" s="15"/>
      <c r="D165" s="121"/>
      <c r="O165" s="84"/>
      <c r="P165" s="214"/>
      <c r="Q165" s="214"/>
      <c r="R165" s="214"/>
      <c r="S165" s="152"/>
      <c r="T165" s="82"/>
      <c r="U165" s="82"/>
      <c r="V165" s="82"/>
      <c r="W165" s="82"/>
      <c r="X165" s="82"/>
      <c r="Y165" s="82"/>
      <c r="Z165" s="152"/>
      <c r="AA165" s="82"/>
      <c r="AB165" s="82"/>
      <c r="AC165" s="82"/>
      <c r="AD165" s="82"/>
      <c r="AE165" s="82"/>
      <c r="AF165" s="82"/>
      <c r="AG165" s="82"/>
      <c r="AH165" s="82"/>
      <c r="AI165" s="82"/>
    </row>
    <row r="166" spans="1:84" s="28" customFormat="1" ht="38.85" customHeight="1" x14ac:dyDescent="0.2">
      <c r="A166" s="70"/>
      <c r="B166" s="71"/>
      <c r="C166" s="15"/>
      <c r="E166" s="253" t="str">
        <f>Translations!$B$609</f>
        <v>Verksamhetsuppgifter eller beräkningsfaktor:</v>
      </c>
      <c r="F166" s="254" t="str">
        <f>Translations!$B$601</f>
        <v>Krävd nivå:</v>
      </c>
      <c r="G166" s="847" t="str">
        <f>Translations!$B$610</f>
        <v xml:space="preserve">Skäl för tidigare avvikelse: </v>
      </c>
      <c r="H166" s="847"/>
      <c r="I166" s="253" t="str">
        <f>Translations!$B$611</f>
        <v>Inverkan på nivåer?</v>
      </c>
      <c r="J166" s="253" t="str">
        <f>Translations!$B$612</f>
        <v>Vidtagna åtgärder:</v>
      </c>
      <c r="K166" s="254" t="str">
        <f>Translations!$B$585</f>
        <v>När?</v>
      </c>
      <c r="L166" s="254" t="str">
        <f>Translations!$B$603</f>
        <v>Tillämpad nivå:</v>
      </c>
      <c r="O166" s="151"/>
      <c r="P166" s="82"/>
      <c r="Q166" s="152"/>
      <c r="R166" s="214"/>
      <c r="S166" s="214"/>
      <c r="T166" s="152"/>
      <c r="U166" s="152"/>
      <c r="V166" s="152"/>
      <c r="W166" s="152"/>
      <c r="X166" s="152"/>
      <c r="Y166" s="152"/>
      <c r="Z166" s="152"/>
      <c r="AA166" s="255" t="s">
        <v>22</v>
      </c>
      <c r="AB166" s="152" t="str">
        <f>$E$33</f>
        <v>Verksamhetsuppgifter eller beräkningsfaktor:</v>
      </c>
      <c r="AC166" s="152" t="str">
        <f>G166</f>
        <v xml:space="preserve">Skäl för tidigare avvikelse: </v>
      </c>
      <c r="AD166" s="152" t="str">
        <f>I166</f>
        <v>Inverkan på nivåer?</v>
      </c>
      <c r="AE166" s="152" t="str">
        <f>J166</f>
        <v>Vidtagna åtgärder:</v>
      </c>
      <c r="AF166" s="152" t="str">
        <f>K166</f>
        <v>När?</v>
      </c>
      <c r="AG166" s="152" t="str">
        <f>L166</f>
        <v>Tillämpad nivå:</v>
      </c>
      <c r="AH166" s="152"/>
      <c r="AI166" s="82"/>
      <c r="AJ166" s="252"/>
      <c r="AK166" s="252"/>
      <c r="AL166" s="252"/>
      <c r="AM166" s="252"/>
      <c r="AN166" s="252"/>
      <c r="AO166" s="252"/>
      <c r="AP166" s="252"/>
      <c r="AQ166" s="252"/>
      <c r="AR166" s="252"/>
      <c r="AS166" s="252"/>
      <c r="AT166" s="252"/>
      <c r="AU166" s="252"/>
      <c r="AV166" s="252"/>
      <c r="AW166" s="252"/>
      <c r="AX166" s="252"/>
      <c r="AY166" s="252"/>
      <c r="AZ166" s="252"/>
      <c r="BA166" s="252"/>
      <c r="BB166" s="252"/>
      <c r="BC166" s="252"/>
      <c r="BD166" s="252"/>
      <c r="BE166" s="252"/>
      <c r="BF166" s="252"/>
      <c r="BG166" s="252"/>
      <c r="BH166" s="252"/>
      <c r="BI166" s="252"/>
      <c r="BJ166" s="252"/>
      <c r="BK166" s="252"/>
      <c r="BL166" s="252"/>
      <c r="BM166" s="252"/>
      <c r="BN166" s="252"/>
      <c r="BO166" s="252"/>
      <c r="BP166" s="252"/>
      <c r="BQ166" s="252"/>
      <c r="BR166" s="252"/>
      <c r="BS166" s="252"/>
      <c r="BT166" s="252"/>
      <c r="BU166" s="252"/>
      <c r="BV166" s="252"/>
      <c r="BW166" s="252"/>
      <c r="BX166" s="252"/>
      <c r="BY166" s="252"/>
      <c r="BZ166" s="252"/>
      <c r="CA166" s="252"/>
      <c r="CB166" s="252"/>
      <c r="CC166" s="252"/>
      <c r="CD166" s="252"/>
      <c r="CE166" s="252"/>
      <c r="CF166" s="252"/>
    </row>
    <row r="167" spans="1:84" s="28" customFormat="1" ht="15" customHeight="1" x14ac:dyDescent="0.2">
      <c r="A167" s="70"/>
      <c r="B167" s="71"/>
      <c r="D167" s="91" t="s">
        <v>6</v>
      </c>
      <c r="E167" s="256"/>
      <c r="F167" s="257" t="str">
        <f>IF(OR(X167="",X167=EUconst_NA),"",IF(CNTR_SmallEmitter,1,X167))</f>
        <v/>
      </c>
      <c r="G167" s="826"/>
      <c r="H167" s="827"/>
      <c r="I167" s="99"/>
      <c r="J167" s="99"/>
      <c r="K167" s="221"/>
      <c r="L167" s="258"/>
      <c r="M167" s="834" t="str">
        <f>IF(OR(ISBLANK(L167),L167=EUconst_NoTier),"",IF($Z167=0,EUconst_NotApplicable,IF(ISERROR($Z167),"",$Z167)))</f>
        <v/>
      </c>
      <c r="N167" s="835"/>
      <c r="O167" s="84"/>
      <c r="P167" s="214"/>
      <c r="Q167" s="214"/>
      <c r="R167" s="238" t="str">
        <f>E162</f>
        <v/>
      </c>
      <c r="S167" s="152"/>
      <c r="T167" s="251" t="str">
        <f>IF(COUNTIF(EUconst_FactorRelevantInklPFC,E167)=0,"",INDEX(EUwideConstants!$C$665:$C$680,MATCH(E167,EUconst_FactorRelevantInklPFC,0))&amp;R167)</f>
        <v/>
      </c>
      <c r="U167" s="82"/>
      <c r="V167" s="251" t="str">
        <f>IF(T167="","",INDEX(EUwideConstants!$E$665:$E$680,MATCH(E167,EUconst_FactorRelevantInklPFC,0)))</f>
        <v/>
      </c>
      <c r="W167" s="82"/>
      <c r="X167" s="223" t="str">
        <f>IF(OR(R167="",T167=""),"",IF(CNTR_IsCategoryA,INDEX(EUwideConstants!$G:$G,MATCH(T167,EUwideConstants!$Q:$Q,0)),INDEX(EUwideConstants!$N:$N,MATCH(T167,EUwideConstants!$Q:$Q,0))))</f>
        <v/>
      </c>
      <c r="Y167" s="251" t="str">
        <f>IF(F167="","",IF(F167=EUconst_NA,"",INDEX(EUwideConstants!$H:$M,MATCH(T167,EUwideConstants!$Q:$Q,0),MATCH(F167,CNTR_TierList,0))))</f>
        <v/>
      </c>
      <c r="Z167" s="251" t="str">
        <f>IF(ISBLANK(L167),"",IF(L167=EUconst_NA,"",INDEX(EUwideConstants!$H:$M,MATCH(T167,EUwideConstants!$Q:$Q,0),MATCH(L167,CNTR_TierList,0))))</f>
        <v/>
      </c>
      <c r="AA167" s="82"/>
      <c r="AB167" s="223" t="b">
        <f>AND(COUNTA(CNTR_ListRelevantSections)&gt;0,E161="")</f>
        <v>0</v>
      </c>
      <c r="AC167" s="223" t="b">
        <f>AND(COUNTA(CNTR_ListRelevantSections)&gt;0,OR(E167="",AB167))</f>
        <v>0</v>
      </c>
      <c r="AD167" s="223" t="b">
        <f t="shared" ref="AD167:AE169" si="7">AC167</f>
        <v>0</v>
      </c>
      <c r="AE167" s="223" t="b">
        <f t="shared" si="7"/>
        <v>0</v>
      </c>
      <c r="AF167" s="223" t="b">
        <f>OR(AD167,AND(J167&lt;&gt;"",J167=FALSE))</f>
        <v>0</v>
      </c>
      <c r="AG167" s="223" t="b">
        <f>OR(AF167,AND(I167&lt;&gt;"",I167=FALSE))</f>
        <v>0</v>
      </c>
      <c r="AH167" s="82"/>
      <c r="AI167" s="82"/>
      <c r="AJ167" s="252"/>
      <c r="AK167" s="252"/>
      <c r="AL167" s="252"/>
      <c r="AM167" s="252"/>
      <c r="AN167" s="252"/>
      <c r="AO167" s="252"/>
      <c r="AP167" s="252"/>
      <c r="AQ167" s="252"/>
      <c r="AR167" s="252"/>
      <c r="AS167" s="252"/>
      <c r="AT167" s="252"/>
      <c r="AU167" s="252"/>
      <c r="AV167" s="252"/>
      <c r="AW167" s="252"/>
      <c r="AX167" s="252"/>
      <c r="AY167" s="252"/>
      <c r="AZ167" s="252"/>
      <c r="BA167" s="252"/>
      <c r="BB167" s="252"/>
      <c r="BC167" s="252"/>
      <c r="BD167" s="252"/>
      <c r="BE167" s="252"/>
      <c r="BF167" s="252"/>
      <c r="BG167" s="252"/>
      <c r="BH167" s="252"/>
      <c r="BI167" s="252"/>
      <c r="BJ167" s="252"/>
      <c r="BK167" s="252"/>
      <c r="BL167" s="252"/>
      <c r="BM167" s="252"/>
      <c r="BN167" s="252"/>
      <c r="BO167" s="252"/>
      <c r="BP167" s="252"/>
      <c r="BQ167" s="252"/>
      <c r="BR167" s="252"/>
      <c r="BS167" s="252"/>
      <c r="BT167" s="252"/>
      <c r="BU167" s="252"/>
      <c r="BV167" s="252"/>
      <c r="BW167" s="252"/>
      <c r="BX167" s="252"/>
      <c r="BY167" s="252"/>
      <c r="BZ167" s="252"/>
      <c r="CA167" s="252"/>
      <c r="CB167" s="252"/>
      <c r="CC167" s="252"/>
      <c r="CD167" s="252"/>
      <c r="CE167" s="252"/>
      <c r="CF167" s="252"/>
    </row>
    <row r="168" spans="1:84" s="28" customFormat="1" ht="15" customHeight="1" x14ac:dyDescent="0.2">
      <c r="A168" s="70"/>
      <c r="B168" s="71"/>
      <c r="D168" s="91" t="s">
        <v>8</v>
      </c>
      <c r="E168" s="256"/>
      <c r="F168" s="257" t="str">
        <f>IF(OR(X168="",X168=EUconst_NA),"",IF(CNTR_SmallEmitter,1,X168))</f>
        <v/>
      </c>
      <c r="G168" s="826"/>
      <c r="H168" s="827"/>
      <c r="I168" s="99"/>
      <c r="J168" s="99"/>
      <c r="K168" s="221"/>
      <c r="L168" s="258"/>
      <c r="M168" s="834" t="str">
        <f>IF(OR(ISBLANK(L168),L168=EUconst_NoTier),"",IF($Z168=0,EUconst_NotApplicable,IF(ISERROR($Z168),"",$Z168)))</f>
        <v/>
      </c>
      <c r="N168" s="835"/>
      <c r="O168" s="84"/>
      <c r="P168" s="214"/>
      <c r="Q168" s="214"/>
      <c r="R168" s="238" t="str">
        <f>R167</f>
        <v/>
      </c>
      <c r="S168" s="152"/>
      <c r="T168" s="251" t="str">
        <f>IF(COUNTIF(EUconst_FactorRelevantInklPFC,E168)=0,"",INDEX(EUwideConstants!$C$665:$C$680,MATCH(E168,EUconst_FactorRelevantInklPFC,0))&amp;R168)</f>
        <v/>
      </c>
      <c r="U168" s="82"/>
      <c r="V168" s="251" t="str">
        <f>IF(T168="","",INDEX(EUwideConstants!$E$665:$E$680,MATCH(E168,EUconst_FactorRelevantInklPFC,0)))</f>
        <v/>
      </c>
      <c r="W168" s="82"/>
      <c r="X168" s="223" t="str">
        <f>IF(OR(R168="",T168=""),"",IF(CNTR_IsCategoryA,INDEX(EUwideConstants!$G:$G,MATCH(T168,EUwideConstants!$Q:$Q,0)),INDEX(EUwideConstants!$N:$N,MATCH(T168,EUwideConstants!$Q:$Q,0))))</f>
        <v/>
      </c>
      <c r="Y168" s="251" t="str">
        <f>IF(F168="","",IF(F168=EUconst_NA,"",INDEX(EUwideConstants!$H:$M,MATCH(T168,EUwideConstants!$Q:$Q,0),MATCH(F168,CNTR_TierList,0))))</f>
        <v/>
      </c>
      <c r="Z168" s="251" t="str">
        <f>IF(ISBLANK(L168),"",IF(L168=EUconst_NA,"",INDEX(EUwideConstants!$H:$M,MATCH(T168,EUwideConstants!$Q:$Q,0),MATCH(L168,CNTR_TierList,0))))</f>
        <v/>
      </c>
      <c r="AA168" s="82"/>
      <c r="AB168" s="223" t="b">
        <f>AND(COUNTA(CNTR_ListRelevantSections)&gt;0,E161="")</f>
        <v>0</v>
      </c>
      <c r="AC168" s="223" t="b">
        <f>AND(COUNTA(CNTR_ListRelevantSections)&gt;0,OR(E168="",AB168))</f>
        <v>0</v>
      </c>
      <c r="AD168" s="223" t="b">
        <f t="shared" si="7"/>
        <v>0</v>
      </c>
      <c r="AE168" s="223" t="b">
        <f t="shared" si="7"/>
        <v>0</v>
      </c>
      <c r="AF168" s="223" t="b">
        <f>OR(AD168,AND(J168&lt;&gt;"",J168=FALSE))</f>
        <v>0</v>
      </c>
      <c r="AG168" s="223" t="b">
        <f>OR(AF168,AND(I168&lt;&gt;"",I168=FALSE))</f>
        <v>0</v>
      </c>
      <c r="AH168" s="82"/>
      <c r="AI168" s="82"/>
      <c r="AJ168" s="252"/>
      <c r="AK168" s="252"/>
      <c r="AL168" s="252"/>
      <c r="AM168" s="252"/>
      <c r="AN168" s="252"/>
      <c r="AO168" s="252"/>
      <c r="AP168" s="252"/>
      <c r="AQ168" s="252"/>
      <c r="AR168" s="252"/>
      <c r="AS168" s="252"/>
      <c r="AT168" s="252"/>
      <c r="AU168" s="252"/>
      <c r="AV168" s="252"/>
      <c r="AW168" s="252"/>
      <c r="AX168" s="252"/>
      <c r="AY168" s="252"/>
      <c r="AZ168" s="252"/>
      <c r="BA168" s="252"/>
      <c r="BB168" s="252"/>
      <c r="BC168" s="252"/>
      <c r="BD168" s="252"/>
      <c r="BE168" s="252"/>
      <c r="BF168" s="252"/>
      <c r="BG168" s="252"/>
      <c r="BH168" s="252"/>
      <c r="BI168" s="252"/>
      <c r="BJ168" s="252"/>
      <c r="BK168" s="252"/>
      <c r="BL168" s="252"/>
      <c r="BM168" s="252"/>
      <c r="BN168" s="252"/>
      <c r="BO168" s="252"/>
      <c r="BP168" s="252"/>
      <c r="BQ168" s="252"/>
      <c r="BR168" s="252"/>
      <c r="BS168" s="252"/>
      <c r="BT168" s="252"/>
      <c r="BU168" s="252"/>
      <c r="BV168" s="252"/>
      <c r="BW168" s="252"/>
      <c r="BX168" s="252"/>
      <c r="BY168" s="252"/>
      <c r="BZ168" s="252"/>
      <c r="CA168" s="252"/>
      <c r="CB168" s="252"/>
      <c r="CC168" s="252"/>
      <c r="CD168" s="252"/>
      <c r="CE168" s="252"/>
      <c r="CF168" s="252"/>
    </row>
    <row r="169" spans="1:84" s="28" customFormat="1" ht="15" customHeight="1" x14ac:dyDescent="0.2">
      <c r="A169" s="70"/>
      <c r="B169" s="71"/>
      <c r="D169" s="91" t="s">
        <v>9</v>
      </c>
      <c r="E169" s="256"/>
      <c r="F169" s="257" t="str">
        <f>IF(OR(X169="",X169=EUconst_NA),"",IF(CNTR_SmallEmitter,1,X169))</f>
        <v/>
      </c>
      <c r="G169" s="826"/>
      <c r="H169" s="827"/>
      <c r="I169" s="99"/>
      <c r="J169" s="99"/>
      <c r="K169" s="221"/>
      <c r="L169" s="258"/>
      <c r="M169" s="834" t="str">
        <f>IF(OR(ISBLANK(L169),L169=EUconst_NoTier),"",IF($Z169=0,EUconst_NotApplicable,IF(ISERROR($Z169),"",$Z169)))</f>
        <v/>
      </c>
      <c r="N169" s="835"/>
      <c r="O169" s="84"/>
      <c r="P169" s="214"/>
      <c r="Q169" s="214"/>
      <c r="R169" s="238" t="str">
        <f>R168</f>
        <v/>
      </c>
      <c r="S169" s="152"/>
      <c r="T169" s="251" t="str">
        <f>IF(COUNTIF(EUconst_FactorRelevantInklPFC,E169)=0,"",INDEX(EUwideConstants!$C$665:$C$680,MATCH(E169,EUconst_FactorRelevantInklPFC,0))&amp;R169)</f>
        <v/>
      </c>
      <c r="U169" s="82"/>
      <c r="V169" s="251" t="str">
        <f>IF(T169="","",INDEX(EUwideConstants!$E$665:$E$680,MATCH(E169,EUconst_FactorRelevantInklPFC,0)))</f>
        <v/>
      </c>
      <c r="W169" s="82"/>
      <c r="X169" s="223" t="str">
        <f>IF(OR(R169="",T169=""),"",IF(CNTR_IsCategoryA,INDEX(EUwideConstants!$G:$G,MATCH(T169,EUwideConstants!$Q:$Q,0)),INDEX(EUwideConstants!$N:$N,MATCH(T169,EUwideConstants!$Q:$Q,0))))</f>
        <v/>
      </c>
      <c r="Y169" s="251" t="str">
        <f>IF(F169="","",IF(F169=EUconst_NA,"",INDEX(EUwideConstants!$H:$M,MATCH(T169,EUwideConstants!$Q:$Q,0),MATCH(F169,CNTR_TierList,0))))</f>
        <v/>
      </c>
      <c r="Z169" s="251" t="str">
        <f>IF(ISBLANK(L169),"",IF(L169=EUconst_NA,"",INDEX(EUwideConstants!$H:$M,MATCH(T169,EUwideConstants!$Q:$Q,0),MATCH(L169,CNTR_TierList,0))))</f>
        <v/>
      </c>
      <c r="AA169" s="82"/>
      <c r="AB169" s="223" t="b">
        <f>AND(COUNTA(CNTR_ListRelevantSections)&gt;0,E161="")</f>
        <v>0</v>
      </c>
      <c r="AC169" s="223" t="b">
        <f>AND(COUNTA(CNTR_ListRelevantSections)&gt;0,OR(E169="",AB169))</f>
        <v>0</v>
      </c>
      <c r="AD169" s="223" t="b">
        <f t="shared" si="7"/>
        <v>0</v>
      </c>
      <c r="AE169" s="223" t="b">
        <f t="shared" si="7"/>
        <v>0</v>
      </c>
      <c r="AF169" s="223" t="b">
        <f>OR(AD169,AND(J169&lt;&gt;"",J169=FALSE))</f>
        <v>0</v>
      </c>
      <c r="AG169" s="223" t="b">
        <f>OR(AF169,AND(I169&lt;&gt;"",I169=FALSE))</f>
        <v>0</v>
      </c>
      <c r="AH169" s="82"/>
      <c r="AI169" s="82"/>
      <c r="AJ169" s="252"/>
      <c r="AK169" s="252"/>
      <c r="AL169" s="252"/>
      <c r="AM169" s="252"/>
      <c r="AN169" s="252"/>
      <c r="AO169" s="252"/>
      <c r="AP169" s="252"/>
      <c r="AQ169" s="252"/>
      <c r="AR169" s="252"/>
      <c r="AS169" s="252"/>
      <c r="AT169" s="252"/>
      <c r="AU169" s="252"/>
      <c r="AV169" s="252"/>
      <c r="AW169" s="252"/>
      <c r="AX169" s="252"/>
      <c r="AY169" s="252"/>
      <c r="AZ169" s="252"/>
      <c r="BA169" s="252"/>
      <c r="BB169" s="252"/>
      <c r="BC169" s="252"/>
      <c r="BD169" s="252"/>
      <c r="BE169" s="252"/>
      <c r="BF169" s="252"/>
      <c r="BG169" s="252"/>
      <c r="BH169" s="252"/>
      <c r="BI169" s="252"/>
      <c r="BJ169" s="252"/>
      <c r="BK169" s="252"/>
      <c r="BL169" s="252"/>
      <c r="BM169" s="252"/>
      <c r="BN169" s="252"/>
      <c r="BO169" s="252"/>
      <c r="BP169" s="252"/>
      <c r="BQ169" s="252"/>
      <c r="BR169" s="252"/>
      <c r="BS169" s="252"/>
      <c r="BT169" s="252"/>
      <c r="BU169" s="252"/>
      <c r="BV169" s="252"/>
      <c r="BW169" s="252"/>
      <c r="BX169" s="252"/>
      <c r="BY169" s="252"/>
      <c r="BZ169" s="252"/>
      <c r="CA169" s="252"/>
      <c r="CB169" s="252"/>
      <c r="CC169" s="252"/>
      <c r="CD169" s="252"/>
      <c r="CE169" s="252"/>
      <c r="CF169" s="252"/>
    </row>
    <row r="170" spans="1:84" s="28" customFormat="1" ht="5.0999999999999996" customHeight="1" x14ac:dyDescent="0.2">
      <c r="A170" s="70"/>
      <c r="B170" s="71"/>
      <c r="C170" s="15"/>
      <c r="D170" s="121"/>
      <c r="G170" s="121"/>
      <c r="H170" s="121"/>
      <c r="I170" s="121"/>
      <c r="J170" s="121"/>
      <c r="O170" s="84"/>
      <c r="P170" s="214"/>
      <c r="Q170" s="214"/>
      <c r="R170" s="214"/>
      <c r="S170" s="214"/>
      <c r="T170" s="82"/>
      <c r="U170" s="82"/>
      <c r="V170" s="82"/>
      <c r="W170" s="82"/>
      <c r="X170" s="82"/>
      <c r="Y170" s="82"/>
      <c r="Z170" s="82"/>
      <c r="AA170" s="82"/>
      <c r="AB170" s="82"/>
      <c r="AC170" s="82"/>
      <c r="AD170" s="82"/>
      <c r="AE170" s="82"/>
      <c r="AF170" s="82"/>
      <c r="AG170" s="82"/>
      <c r="AH170" s="82"/>
      <c r="AI170" s="82"/>
    </row>
    <row r="171" spans="1:84" s="28" customFormat="1" ht="12.75" customHeight="1" x14ac:dyDescent="0.2">
      <c r="A171" s="70"/>
      <c r="B171" s="71"/>
      <c r="D171" s="121" t="s">
        <v>12</v>
      </c>
      <c r="E171" s="259" t="str">
        <f>Translations!$B$94</f>
        <v>Beskrivning</v>
      </c>
      <c r="G171" s="260"/>
      <c r="H171" s="121"/>
      <c r="I171" s="121"/>
      <c r="J171" s="121"/>
      <c r="K171" s="121"/>
      <c r="L171" s="121"/>
      <c r="M171" s="121"/>
      <c r="N171" s="121"/>
      <c r="O171" s="84"/>
      <c r="P171" s="214"/>
      <c r="Q171" s="214"/>
      <c r="R171" s="214"/>
      <c r="S171" s="214"/>
      <c r="T171" s="82"/>
      <c r="U171" s="82"/>
      <c r="V171" s="82"/>
      <c r="W171" s="82"/>
      <c r="X171" s="82"/>
      <c r="Y171" s="82"/>
      <c r="Z171" s="82"/>
      <c r="AA171" s="82"/>
      <c r="AB171" s="82"/>
      <c r="AC171" s="82"/>
      <c r="AD171" s="82"/>
      <c r="AE171" s="82"/>
      <c r="AF171" s="82"/>
      <c r="AG171" s="82"/>
      <c r="AH171" s="82"/>
      <c r="AI171" s="82"/>
    </row>
    <row r="172" spans="1:84" s="28" customFormat="1" ht="12.75" customHeight="1" x14ac:dyDescent="0.2">
      <c r="A172" s="70"/>
      <c r="B172" s="213"/>
      <c r="C172" s="15"/>
      <c r="D172" s="121"/>
      <c r="E172" s="757" t="str">
        <f>Translations!$B$588</f>
        <v>Om du behöver mer utrymme för beskrivningen kan du också använda externa filer och hänvisa till dem här.</v>
      </c>
      <c r="F172" s="757"/>
      <c r="G172" s="757"/>
      <c r="H172" s="757"/>
      <c r="I172" s="757"/>
      <c r="J172" s="757"/>
      <c r="K172" s="757"/>
      <c r="L172" s="757"/>
      <c r="M172" s="757"/>
      <c r="N172" s="757"/>
      <c r="O172" s="84"/>
      <c r="P172" s="77"/>
      <c r="Q172" s="214"/>
      <c r="R172" s="214"/>
      <c r="S172" s="214"/>
      <c r="T172" s="82"/>
      <c r="U172" s="82"/>
      <c r="V172" s="82"/>
      <c r="W172" s="82"/>
      <c r="X172" s="82"/>
      <c r="Y172" s="82"/>
      <c r="Z172" s="82"/>
      <c r="AA172" s="82"/>
      <c r="AB172" s="82"/>
      <c r="AC172" s="82"/>
      <c r="AD172" s="82"/>
      <c r="AE172" s="82"/>
      <c r="AF172" s="82"/>
      <c r="AG172" s="82"/>
      <c r="AH172" s="82"/>
      <c r="AI172" s="82"/>
    </row>
    <row r="173" spans="1:84" s="28" customFormat="1" ht="12.75" customHeight="1" x14ac:dyDescent="0.2">
      <c r="A173" s="261"/>
      <c r="B173" s="78"/>
      <c r="E173" s="836"/>
      <c r="F173" s="837"/>
      <c r="G173" s="837"/>
      <c r="H173" s="837"/>
      <c r="I173" s="837"/>
      <c r="J173" s="837"/>
      <c r="K173" s="837"/>
      <c r="L173" s="837"/>
      <c r="M173" s="837"/>
      <c r="N173" s="838"/>
      <c r="O173" s="81"/>
      <c r="P173" s="82"/>
      <c r="Q173" s="82"/>
      <c r="R173" s="82"/>
      <c r="S173" s="82"/>
      <c r="T173" s="82"/>
      <c r="U173" s="82"/>
      <c r="V173" s="82"/>
      <c r="W173" s="82"/>
      <c r="X173" s="82"/>
      <c r="Y173" s="82"/>
      <c r="Z173" s="82"/>
      <c r="AA173" s="82"/>
      <c r="AB173" s="82"/>
      <c r="AC173" s="82"/>
      <c r="AD173" s="82"/>
      <c r="AE173" s="82"/>
      <c r="AF173" s="82"/>
      <c r="AG173" s="82"/>
      <c r="AH173" s="82"/>
      <c r="AI173" s="251" t="b">
        <f>AND(COUNTA(CNTR_ListRelevantSections)&gt;0,OR(AB169,COUNTA(E167:E169)=0))</f>
        <v>0</v>
      </c>
    </row>
    <row r="174" spans="1:84" s="28" customFormat="1" ht="12.75" customHeight="1" x14ac:dyDescent="0.2">
      <c r="A174" s="261"/>
      <c r="B174" s="78"/>
      <c r="E174" s="828"/>
      <c r="F174" s="829"/>
      <c r="G174" s="829"/>
      <c r="H174" s="829"/>
      <c r="I174" s="829"/>
      <c r="J174" s="829"/>
      <c r="K174" s="829"/>
      <c r="L174" s="829"/>
      <c r="M174" s="829"/>
      <c r="N174" s="830"/>
      <c r="O174" s="81"/>
      <c r="P174" s="82"/>
      <c r="Q174" s="82"/>
      <c r="R174" s="82"/>
      <c r="S174" s="82"/>
      <c r="T174" s="82"/>
      <c r="U174" s="82"/>
      <c r="V174" s="82"/>
      <c r="W174" s="82"/>
      <c r="X174" s="82"/>
      <c r="Y174" s="82"/>
      <c r="Z174" s="82"/>
      <c r="AA174" s="82"/>
      <c r="AB174" s="82"/>
      <c r="AC174" s="82"/>
      <c r="AD174" s="82"/>
      <c r="AE174" s="82"/>
      <c r="AF174" s="82"/>
      <c r="AG174" s="82"/>
      <c r="AH174" s="82"/>
      <c r="AI174" s="251" t="b">
        <f>AI173</f>
        <v>0</v>
      </c>
    </row>
    <row r="175" spans="1:84" s="28" customFormat="1" ht="12.75" customHeight="1" x14ac:dyDescent="0.2">
      <c r="A175" s="261"/>
      <c r="B175" s="78"/>
      <c r="E175" s="828"/>
      <c r="F175" s="829"/>
      <c r="G175" s="829"/>
      <c r="H175" s="829"/>
      <c r="I175" s="829"/>
      <c r="J175" s="829"/>
      <c r="K175" s="829"/>
      <c r="L175" s="829"/>
      <c r="M175" s="829"/>
      <c r="N175" s="830"/>
      <c r="O175" s="81"/>
      <c r="P175" s="82"/>
      <c r="Q175" s="82"/>
      <c r="R175" s="82"/>
      <c r="S175" s="82"/>
      <c r="T175" s="82"/>
      <c r="U175" s="82"/>
      <c r="V175" s="82"/>
      <c r="W175" s="82"/>
      <c r="X175" s="82"/>
      <c r="Y175" s="82"/>
      <c r="Z175" s="82"/>
      <c r="AA175" s="82"/>
      <c r="AB175" s="82"/>
      <c r="AC175" s="82"/>
      <c r="AD175" s="82"/>
      <c r="AE175" s="82"/>
      <c r="AF175" s="82"/>
      <c r="AG175" s="82"/>
      <c r="AH175" s="82"/>
      <c r="AI175" s="251" t="b">
        <f>AI174</f>
        <v>0</v>
      </c>
    </row>
    <row r="176" spans="1:84" s="28" customFormat="1" ht="12.75" customHeight="1" x14ac:dyDescent="0.2">
      <c r="A176" s="261"/>
      <c r="B176" s="78"/>
      <c r="E176" s="828"/>
      <c r="F176" s="829"/>
      <c r="G176" s="829"/>
      <c r="H176" s="829"/>
      <c r="I176" s="829"/>
      <c r="J176" s="829"/>
      <c r="K176" s="829"/>
      <c r="L176" s="829"/>
      <c r="M176" s="829"/>
      <c r="N176" s="830"/>
      <c r="O176" s="81"/>
      <c r="P176" s="82"/>
      <c r="Q176" s="82"/>
      <c r="R176" s="82"/>
      <c r="S176" s="82"/>
      <c r="T176" s="82"/>
      <c r="U176" s="82"/>
      <c r="V176" s="82"/>
      <c r="W176" s="82"/>
      <c r="X176" s="82"/>
      <c r="Y176" s="82"/>
      <c r="Z176" s="82"/>
      <c r="AA176" s="82"/>
      <c r="AB176" s="82"/>
      <c r="AC176" s="82"/>
      <c r="AD176" s="82"/>
      <c r="AE176" s="82"/>
      <c r="AF176" s="82"/>
      <c r="AG176" s="82"/>
      <c r="AH176" s="82"/>
      <c r="AI176" s="251" t="b">
        <f>AI175</f>
        <v>0</v>
      </c>
    </row>
    <row r="177" spans="1:84" s="28" customFormat="1" ht="12.75" customHeight="1" x14ac:dyDescent="0.2">
      <c r="A177" s="261"/>
      <c r="B177" s="78"/>
      <c r="E177" s="831"/>
      <c r="F177" s="832"/>
      <c r="G177" s="832"/>
      <c r="H177" s="832"/>
      <c r="I177" s="832"/>
      <c r="J177" s="832"/>
      <c r="K177" s="832"/>
      <c r="L177" s="832"/>
      <c r="M177" s="832"/>
      <c r="N177" s="833"/>
      <c r="O177" s="81"/>
      <c r="P177" s="82"/>
      <c r="Q177" s="82"/>
      <c r="R177" s="82"/>
      <c r="S177" s="82"/>
      <c r="T177" s="82"/>
      <c r="U177" s="82"/>
      <c r="V177" s="82"/>
      <c r="W177" s="82"/>
      <c r="X177" s="82"/>
      <c r="Y177" s="82"/>
      <c r="Z177" s="82"/>
      <c r="AA177" s="82"/>
      <c r="AB177" s="82"/>
      <c r="AC177" s="82"/>
      <c r="AD177" s="82"/>
      <c r="AE177" s="82"/>
      <c r="AF177" s="82"/>
      <c r="AG177" s="82"/>
      <c r="AH177" s="82"/>
      <c r="AI177" s="251" t="b">
        <f>AI176</f>
        <v>0</v>
      </c>
    </row>
    <row r="178" spans="1:84" s="28" customFormat="1" ht="12.75" customHeight="1" thickBot="1" x14ac:dyDescent="0.25">
      <c r="A178" s="261"/>
      <c r="B178" s="78"/>
      <c r="D178" s="121"/>
      <c r="E178" s="262"/>
      <c r="F178" s="262"/>
      <c r="G178" s="262"/>
      <c r="H178" s="262"/>
      <c r="I178" s="262"/>
      <c r="J178" s="262"/>
      <c r="K178" s="262"/>
      <c r="L178" s="262"/>
      <c r="M178" s="262"/>
      <c r="N178" s="121"/>
      <c r="O178" s="81"/>
      <c r="P178" s="82"/>
      <c r="Q178" s="82"/>
      <c r="R178" s="82"/>
      <c r="S178" s="82"/>
      <c r="T178" s="82"/>
      <c r="U178" s="82"/>
      <c r="V178" s="82"/>
      <c r="W178" s="82"/>
      <c r="X178" s="82"/>
      <c r="Y178" s="82"/>
      <c r="Z178" s="82"/>
      <c r="AA178" s="82"/>
      <c r="AB178" s="82"/>
      <c r="AC178" s="82"/>
      <c r="AD178" s="82"/>
      <c r="AE178" s="82"/>
      <c r="AF178" s="82"/>
      <c r="AG178" s="82"/>
      <c r="AH178" s="82"/>
      <c r="AI178" s="82"/>
      <c r="CF178" s="263"/>
    </row>
    <row r="179" spans="1:84" ht="13.5" customHeight="1" thickBot="1" x14ac:dyDescent="0.25">
      <c r="A179" s="65"/>
      <c r="B179" s="69"/>
      <c r="C179" s="244"/>
      <c r="D179" s="245"/>
      <c r="E179" s="246"/>
      <c r="F179" s="247"/>
      <c r="G179" s="248"/>
      <c r="H179" s="248"/>
      <c r="I179" s="248"/>
      <c r="J179" s="248"/>
      <c r="K179" s="248"/>
      <c r="L179" s="248"/>
      <c r="M179" s="248"/>
      <c r="N179" s="248"/>
      <c r="O179" s="67"/>
      <c r="U179" s="188"/>
      <c r="X179" s="188"/>
    </row>
    <row r="180" spans="1:84" s="28" customFormat="1" ht="15" customHeight="1" thickBot="1" x14ac:dyDescent="0.25">
      <c r="A180" s="159" t="str">
        <f>IF(E180="","","PRINT")</f>
        <v/>
      </c>
      <c r="B180" s="71"/>
      <c r="C180" s="218">
        <f>C161+1</f>
        <v>9</v>
      </c>
      <c r="D180" s="15"/>
      <c r="E180" s="848"/>
      <c r="F180" s="849"/>
      <c r="G180" s="849"/>
      <c r="H180" s="849"/>
      <c r="I180" s="849"/>
      <c r="J180" s="849"/>
      <c r="K180" s="849"/>
      <c r="L180" s="850"/>
      <c r="M180" s="842" t="str">
        <f>IF(E181="","",INDEX(EUwideConstants!$F$312:$F$353,MATCH(E181,EUConst_TierActivityListNames,0)))</f>
        <v/>
      </c>
      <c r="N180" s="843"/>
      <c r="O180" s="151"/>
      <c r="P180" s="223" t="str">
        <f>IF(AND(E180&lt;&gt;"",COUNTIF(P181:$P$603,"PRINT")=0),"PRINT","")</f>
        <v/>
      </c>
      <c r="Q180" s="152"/>
      <c r="R180" s="249" t="str">
        <f>IF(E180="","",MATCH(E180,'B_Beskrivning av förbättringar'!$Q$54:$Q$83,0))</f>
        <v/>
      </c>
      <c r="S180" s="250" t="s">
        <v>21</v>
      </c>
      <c r="T180" s="152"/>
      <c r="U180" s="152"/>
      <c r="V180" s="152"/>
      <c r="W180" s="152"/>
      <c r="X180" s="152"/>
      <c r="Y180" s="152"/>
      <c r="Z180" s="152"/>
      <c r="AA180" s="152"/>
      <c r="AB180" s="152"/>
      <c r="AC180" s="152"/>
      <c r="AD180" s="152"/>
      <c r="AE180" s="152"/>
      <c r="AF180" s="152"/>
      <c r="AG180" s="152"/>
      <c r="AH180" s="152"/>
      <c r="AI180" s="251" t="b">
        <f>CNTR_CalcRelevant=EUconst_NotRelevant</f>
        <v>0</v>
      </c>
      <c r="AJ180" s="252"/>
      <c r="AK180" s="252"/>
      <c r="AL180" s="252"/>
      <c r="AM180" s="252"/>
      <c r="AN180" s="252"/>
      <c r="AO180" s="252"/>
      <c r="AP180" s="252"/>
      <c r="AQ180" s="252"/>
      <c r="AR180" s="252"/>
      <c r="AS180" s="252"/>
      <c r="AT180" s="252"/>
      <c r="AU180" s="252"/>
      <c r="AV180" s="252"/>
      <c r="AW180" s="252"/>
      <c r="AX180" s="252"/>
      <c r="AY180" s="252"/>
      <c r="AZ180" s="252"/>
      <c r="BA180" s="252"/>
      <c r="BB180" s="252"/>
      <c r="BC180" s="252"/>
      <c r="BD180" s="252"/>
      <c r="BE180" s="252"/>
      <c r="BF180" s="252"/>
      <c r="BG180" s="252"/>
      <c r="BH180" s="252"/>
      <c r="BI180" s="252"/>
      <c r="BJ180" s="252"/>
      <c r="BK180" s="252"/>
      <c r="BL180" s="252"/>
      <c r="BM180" s="252"/>
      <c r="BN180" s="252"/>
      <c r="BO180" s="252"/>
      <c r="BP180" s="252"/>
      <c r="BQ180" s="252"/>
      <c r="BR180" s="252"/>
      <c r="BS180" s="252"/>
      <c r="BT180" s="252"/>
      <c r="BU180" s="252"/>
      <c r="BV180" s="252"/>
      <c r="BW180" s="252"/>
      <c r="BX180" s="252"/>
      <c r="BY180" s="252"/>
      <c r="BZ180" s="252"/>
      <c r="CA180" s="252"/>
      <c r="CB180" s="252"/>
      <c r="CC180" s="252"/>
      <c r="CD180" s="252"/>
      <c r="CE180" s="252"/>
      <c r="CF180" s="252"/>
    </row>
    <row r="181" spans="1:84" s="28" customFormat="1" ht="15" customHeight="1" thickBot="1" x14ac:dyDescent="0.25">
      <c r="A181" s="70"/>
      <c r="B181" s="71"/>
      <c r="C181" s="15"/>
      <c r="D181" s="15"/>
      <c r="E181" s="839" t="str">
        <f>IF(E180="","",INDEX('B_Beskrivning av förbättringar'!$E$54:$E$83,R180))</f>
        <v/>
      </c>
      <c r="F181" s="840"/>
      <c r="G181" s="840"/>
      <c r="H181" s="840"/>
      <c r="I181" s="840"/>
      <c r="J181" s="840"/>
      <c r="K181" s="840"/>
      <c r="L181" s="841"/>
      <c r="M181" s="842" t="str">
        <f>IF(E180="","",INDEX('B_Beskrivning av förbättringar'!$M$54:$M$83,R180))</f>
        <v/>
      </c>
      <c r="N181" s="843"/>
      <c r="O181" s="151"/>
      <c r="P181" s="82"/>
      <c r="Q181" s="152"/>
      <c r="R181" s="238" t="str">
        <f>E181</f>
        <v/>
      </c>
      <c r="S181" s="238" t="str">
        <f>IF(E181="","",MATCH(E181,EUConst_TierActivityListNames,0)&gt;40)</f>
        <v/>
      </c>
      <c r="T181" s="152"/>
      <c r="U181" s="152"/>
      <c r="V181" s="152"/>
      <c r="W181" s="152"/>
      <c r="X181" s="152"/>
      <c r="Y181" s="152"/>
      <c r="Z181" s="152"/>
      <c r="AA181" s="152"/>
      <c r="AB181" s="152"/>
      <c r="AC181" s="152"/>
      <c r="AD181" s="152"/>
      <c r="AE181" s="152"/>
      <c r="AF181" s="152"/>
      <c r="AG181" s="152"/>
      <c r="AH181" s="152"/>
      <c r="AI181" s="152"/>
      <c r="AJ181" s="252"/>
      <c r="AK181" s="252"/>
      <c r="AL181" s="252"/>
      <c r="AM181" s="252"/>
      <c r="AN181" s="252"/>
      <c r="AO181" s="252"/>
      <c r="AP181" s="252"/>
      <c r="AQ181" s="252"/>
      <c r="AR181" s="252"/>
      <c r="AS181" s="252"/>
      <c r="AT181" s="252"/>
      <c r="AU181" s="252"/>
      <c r="AV181" s="252"/>
      <c r="AW181" s="252"/>
      <c r="AX181" s="252"/>
      <c r="AY181" s="252"/>
      <c r="AZ181" s="252"/>
      <c r="BA181" s="252"/>
      <c r="BB181" s="252"/>
      <c r="BC181" s="252"/>
      <c r="BD181" s="252"/>
      <c r="BE181" s="252"/>
      <c r="BF181" s="252"/>
      <c r="BG181" s="252"/>
      <c r="BH181" s="252"/>
      <c r="BI181" s="252"/>
      <c r="BJ181" s="252"/>
      <c r="BK181" s="252"/>
      <c r="BL181" s="252"/>
      <c r="BM181" s="252"/>
      <c r="BN181" s="252"/>
      <c r="BO181" s="252"/>
      <c r="BP181" s="252"/>
      <c r="BQ181" s="252"/>
      <c r="BR181" s="252"/>
      <c r="BS181" s="252"/>
      <c r="BT181" s="252"/>
      <c r="BU181" s="252"/>
      <c r="BV181" s="252"/>
      <c r="BW181" s="252"/>
      <c r="BX181" s="252"/>
      <c r="BY181" s="252"/>
      <c r="BZ181" s="252"/>
      <c r="CA181" s="252"/>
      <c r="CB181" s="252"/>
      <c r="CC181" s="252"/>
      <c r="CD181" s="252"/>
      <c r="CE181" s="252"/>
      <c r="CF181" s="252"/>
    </row>
    <row r="182" spans="1:84" s="28" customFormat="1" ht="5.0999999999999996" customHeight="1" x14ac:dyDescent="0.2">
      <c r="A182" s="70"/>
      <c r="B182" s="71"/>
      <c r="C182" s="15"/>
      <c r="D182" s="15"/>
      <c r="E182" s="15"/>
      <c r="F182" s="15"/>
      <c r="G182" s="5"/>
      <c r="H182" s="5"/>
      <c r="I182" s="5"/>
      <c r="M182" s="5"/>
      <c r="N182" s="5"/>
      <c r="O182" s="151"/>
      <c r="P182" s="214"/>
      <c r="Q182" s="152"/>
      <c r="R182" s="152"/>
      <c r="S182" s="152"/>
      <c r="T182" s="152"/>
      <c r="U182" s="152"/>
      <c r="V182" s="152"/>
      <c r="W182" s="152"/>
      <c r="X182" s="152"/>
      <c r="Y182" s="152"/>
      <c r="Z182" s="152"/>
      <c r="AA182" s="152"/>
      <c r="AB182" s="152"/>
      <c r="AC182" s="152"/>
      <c r="AD182" s="152"/>
      <c r="AE182" s="152"/>
      <c r="AF182" s="152"/>
      <c r="AG182" s="152"/>
      <c r="AH182" s="152"/>
      <c r="AI182" s="152"/>
      <c r="AJ182" s="252"/>
      <c r="AK182" s="252"/>
      <c r="AL182" s="252"/>
      <c r="AM182" s="252"/>
      <c r="AN182" s="252"/>
      <c r="AO182" s="252"/>
      <c r="AP182" s="252"/>
      <c r="AQ182" s="252"/>
      <c r="AR182" s="252"/>
      <c r="AS182" s="252"/>
      <c r="AT182" s="252"/>
      <c r="AU182" s="252"/>
      <c r="AV182" s="252"/>
      <c r="AW182" s="252"/>
      <c r="AX182" s="252"/>
      <c r="AY182" s="252"/>
      <c r="AZ182" s="252"/>
      <c r="BA182" s="252"/>
      <c r="BB182" s="252"/>
      <c r="BC182" s="252"/>
      <c r="BD182" s="252"/>
      <c r="BE182" s="252"/>
      <c r="BF182" s="252"/>
      <c r="BG182" s="252"/>
      <c r="BH182" s="252"/>
      <c r="BI182" s="252"/>
      <c r="BJ182" s="252"/>
      <c r="BK182" s="252"/>
      <c r="BL182" s="252"/>
      <c r="BM182" s="252"/>
      <c r="BN182" s="252"/>
      <c r="BO182" s="252"/>
      <c r="BP182" s="252"/>
      <c r="BQ182" s="252"/>
      <c r="BR182" s="252"/>
      <c r="BS182" s="252"/>
      <c r="BT182" s="252"/>
      <c r="BU182" s="252"/>
      <c r="BV182" s="252"/>
      <c r="BW182" s="252"/>
      <c r="BX182" s="252"/>
      <c r="BY182" s="252"/>
      <c r="BZ182" s="252"/>
      <c r="CA182" s="252"/>
      <c r="CB182" s="252"/>
      <c r="CC182" s="252"/>
      <c r="CD182" s="252"/>
      <c r="CE182" s="252"/>
      <c r="CF182" s="252"/>
    </row>
    <row r="183" spans="1:84" s="28" customFormat="1" ht="12.75" customHeight="1" x14ac:dyDescent="0.2">
      <c r="A183" s="70"/>
      <c r="B183" s="71"/>
      <c r="C183" s="15"/>
      <c r="D183" s="15"/>
      <c r="F183" s="844" t="str">
        <f>IF(E180="","",HYPERLINK("#JUMP_E_8",EUconst_FurtherGuidancePoint1))</f>
        <v/>
      </c>
      <c r="G183" s="845"/>
      <c r="H183" s="845"/>
      <c r="I183" s="845"/>
      <c r="J183" s="845"/>
      <c r="K183" s="845"/>
      <c r="L183" s="845"/>
      <c r="M183" s="846"/>
      <c r="N183" s="5"/>
      <c r="O183" s="151"/>
      <c r="P183" s="214"/>
      <c r="Q183" s="152"/>
      <c r="R183" s="152"/>
      <c r="S183" s="152"/>
      <c r="T183" s="152"/>
      <c r="U183" s="152"/>
      <c r="V183" s="152"/>
      <c r="W183" s="152"/>
      <c r="X183" s="152"/>
      <c r="Y183" s="152"/>
      <c r="Z183" s="152"/>
      <c r="AA183" s="152"/>
      <c r="AB183" s="152"/>
      <c r="AC183" s="152"/>
      <c r="AD183" s="152"/>
      <c r="AE183" s="152"/>
      <c r="AF183" s="152"/>
      <c r="AG183" s="152"/>
      <c r="AH183" s="152"/>
      <c r="AI183" s="152"/>
      <c r="AJ183" s="252"/>
      <c r="AK183" s="252"/>
      <c r="AL183" s="252"/>
      <c r="AM183" s="252"/>
      <c r="AN183" s="252"/>
      <c r="AO183" s="252"/>
      <c r="AP183" s="252"/>
      <c r="AQ183" s="252"/>
      <c r="AR183" s="252"/>
      <c r="AS183" s="252"/>
      <c r="AT183" s="252"/>
      <c r="AU183" s="252"/>
      <c r="AV183" s="252"/>
      <c r="AW183" s="252"/>
      <c r="AX183" s="252"/>
      <c r="AY183" s="252"/>
      <c r="AZ183" s="252"/>
      <c r="BA183" s="252"/>
      <c r="BB183" s="252"/>
      <c r="BC183" s="252"/>
      <c r="BD183" s="252"/>
      <c r="BE183" s="252"/>
      <c r="BF183" s="252"/>
      <c r="BG183" s="252"/>
      <c r="BH183" s="252"/>
      <c r="BI183" s="252"/>
      <c r="BJ183" s="252"/>
      <c r="BK183" s="252"/>
      <c r="BL183" s="252"/>
      <c r="BM183" s="252"/>
      <c r="BN183" s="252"/>
      <c r="BO183" s="252"/>
      <c r="BP183" s="252"/>
      <c r="BQ183" s="252"/>
      <c r="BR183" s="252"/>
      <c r="BS183" s="252"/>
      <c r="BT183" s="252"/>
      <c r="BU183" s="252"/>
      <c r="BV183" s="252"/>
      <c r="BW183" s="252"/>
      <c r="BX183" s="252"/>
      <c r="BY183" s="252"/>
      <c r="BZ183" s="252"/>
      <c r="CA183" s="252"/>
      <c r="CB183" s="252"/>
      <c r="CC183" s="252"/>
      <c r="CD183" s="252"/>
      <c r="CE183" s="252"/>
      <c r="CF183" s="252"/>
    </row>
    <row r="184" spans="1:84" s="28" customFormat="1" ht="5.0999999999999996" customHeight="1" x14ac:dyDescent="0.2">
      <c r="A184" s="70"/>
      <c r="B184" s="71"/>
      <c r="C184" s="15"/>
      <c r="D184" s="121"/>
      <c r="O184" s="84"/>
      <c r="P184" s="214"/>
      <c r="Q184" s="214"/>
      <c r="R184" s="214"/>
      <c r="S184" s="152"/>
      <c r="T184" s="82"/>
      <c r="U184" s="82"/>
      <c r="V184" s="82"/>
      <c r="W184" s="82"/>
      <c r="X184" s="82"/>
      <c r="Y184" s="82"/>
      <c r="Z184" s="152"/>
      <c r="AA184" s="82"/>
      <c r="AB184" s="82"/>
      <c r="AC184" s="82"/>
      <c r="AD184" s="82"/>
      <c r="AE184" s="82"/>
      <c r="AF184" s="82"/>
      <c r="AG184" s="82"/>
      <c r="AH184" s="82"/>
      <c r="AI184" s="82"/>
    </row>
    <row r="185" spans="1:84" s="28" customFormat="1" ht="38.85" customHeight="1" x14ac:dyDescent="0.2">
      <c r="A185" s="70"/>
      <c r="B185" s="71"/>
      <c r="C185" s="15"/>
      <c r="E185" s="253" t="str">
        <f>Translations!$B$609</f>
        <v>Verksamhetsuppgifter eller beräkningsfaktor:</v>
      </c>
      <c r="F185" s="254" t="str">
        <f>Translations!$B$601</f>
        <v>Krävd nivå:</v>
      </c>
      <c r="G185" s="847" t="str">
        <f>Translations!$B$610</f>
        <v xml:space="preserve">Skäl för tidigare avvikelse: </v>
      </c>
      <c r="H185" s="847"/>
      <c r="I185" s="253" t="str">
        <f>Translations!$B$611</f>
        <v>Inverkan på nivåer?</v>
      </c>
      <c r="J185" s="253" t="str">
        <f>Translations!$B$612</f>
        <v>Vidtagna åtgärder:</v>
      </c>
      <c r="K185" s="254" t="str">
        <f>Translations!$B$585</f>
        <v>När?</v>
      </c>
      <c r="L185" s="254" t="str">
        <f>Translations!$B$603</f>
        <v>Tillämpad nivå:</v>
      </c>
      <c r="O185" s="151"/>
      <c r="P185" s="82"/>
      <c r="Q185" s="152"/>
      <c r="R185" s="214"/>
      <c r="S185" s="214"/>
      <c r="T185" s="152"/>
      <c r="U185" s="152"/>
      <c r="V185" s="152"/>
      <c r="W185" s="152"/>
      <c r="X185" s="152"/>
      <c r="Y185" s="152"/>
      <c r="Z185" s="152"/>
      <c r="AA185" s="255" t="s">
        <v>22</v>
      </c>
      <c r="AB185" s="152" t="str">
        <f>$E$33</f>
        <v>Verksamhetsuppgifter eller beräkningsfaktor:</v>
      </c>
      <c r="AC185" s="152" t="str">
        <f>G185</f>
        <v xml:space="preserve">Skäl för tidigare avvikelse: </v>
      </c>
      <c r="AD185" s="152" t="str">
        <f>I185</f>
        <v>Inverkan på nivåer?</v>
      </c>
      <c r="AE185" s="152" t="str">
        <f>J185</f>
        <v>Vidtagna åtgärder:</v>
      </c>
      <c r="AF185" s="152" t="str">
        <f>K185</f>
        <v>När?</v>
      </c>
      <c r="AG185" s="152" t="str">
        <f>L185</f>
        <v>Tillämpad nivå:</v>
      </c>
      <c r="AH185" s="152"/>
      <c r="AI185" s="82"/>
      <c r="AJ185" s="252"/>
      <c r="AK185" s="252"/>
      <c r="AL185" s="252"/>
      <c r="AM185" s="252"/>
      <c r="AN185" s="252"/>
      <c r="AO185" s="252"/>
      <c r="AP185" s="252"/>
      <c r="AQ185" s="252"/>
      <c r="AR185" s="252"/>
      <c r="AS185" s="252"/>
      <c r="AT185" s="252"/>
      <c r="AU185" s="252"/>
      <c r="AV185" s="252"/>
      <c r="AW185" s="252"/>
      <c r="AX185" s="252"/>
      <c r="AY185" s="252"/>
      <c r="AZ185" s="252"/>
      <c r="BA185" s="252"/>
      <c r="BB185" s="252"/>
      <c r="BC185" s="252"/>
      <c r="BD185" s="252"/>
      <c r="BE185" s="252"/>
      <c r="BF185" s="252"/>
      <c r="BG185" s="252"/>
      <c r="BH185" s="252"/>
      <c r="BI185" s="252"/>
      <c r="BJ185" s="252"/>
      <c r="BK185" s="252"/>
      <c r="BL185" s="252"/>
      <c r="BM185" s="252"/>
      <c r="BN185" s="252"/>
      <c r="BO185" s="252"/>
      <c r="BP185" s="252"/>
      <c r="BQ185" s="252"/>
      <c r="BR185" s="252"/>
      <c r="BS185" s="252"/>
      <c r="BT185" s="252"/>
      <c r="BU185" s="252"/>
      <c r="BV185" s="252"/>
      <c r="BW185" s="252"/>
      <c r="BX185" s="252"/>
      <c r="BY185" s="252"/>
      <c r="BZ185" s="252"/>
      <c r="CA185" s="252"/>
      <c r="CB185" s="252"/>
      <c r="CC185" s="252"/>
      <c r="CD185" s="252"/>
      <c r="CE185" s="252"/>
      <c r="CF185" s="252"/>
    </row>
    <row r="186" spans="1:84" s="28" customFormat="1" ht="15" customHeight="1" x14ac:dyDescent="0.2">
      <c r="A186" s="70"/>
      <c r="B186" s="71"/>
      <c r="D186" s="91" t="s">
        <v>6</v>
      </c>
      <c r="E186" s="256"/>
      <c r="F186" s="257" t="str">
        <f>IF(OR(X186="",X186=EUconst_NA),"",IF(CNTR_SmallEmitter,1,X186))</f>
        <v/>
      </c>
      <c r="G186" s="826"/>
      <c r="H186" s="827"/>
      <c r="I186" s="99"/>
      <c r="J186" s="99"/>
      <c r="K186" s="221"/>
      <c r="L186" s="258"/>
      <c r="M186" s="834" t="str">
        <f>IF(OR(ISBLANK(L186),L186=EUconst_NoTier),"",IF($Z186=0,EUconst_NotApplicable,IF(ISERROR($Z186),"",$Z186)))</f>
        <v/>
      </c>
      <c r="N186" s="835"/>
      <c r="O186" s="84"/>
      <c r="P186" s="214"/>
      <c r="Q186" s="214"/>
      <c r="R186" s="238" t="str">
        <f>E181</f>
        <v/>
      </c>
      <c r="S186" s="152"/>
      <c r="T186" s="251" t="str">
        <f>IF(COUNTIF(EUconst_FactorRelevantInklPFC,E186)=0,"",INDEX(EUwideConstants!$C$665:$C$680,MATCH(E186,EUconst_FactorRelevantInklPFC,0))&amp;R186)</f>
        <v/>
      </c>
      <c r="U186" s="82"/>
      <c r="V186" s="251" t="str">
        <f>IF(T186="","",INDEX(EUwideConstants!$E$665:$E$680,MATCH(E186,EUconst_FactorRelevantInklPFC,0)))</f>
        <v/>
      </c>
      <c r="W186" s="82"/>
      <c r="X186" s="223" t="str">
        <f>IF(OR(R186="",T186=""),"",IF(CNTR_IsCategoryA,INDEX(EUwideConstants!$G:$G,MATCH(T186,EUwideConstants!$Q:$Q,0)),INDEX(EUwideConstants!$N:$N,MATCH(T186,EUwideConstants!$Q:$Q,0))))</f>
        <v/>
      </c>
      <c r="Y186" s="251" t="str">
        <f>IF(F186="","",IF(F186=EUconst_NA,"",INDEX(EUwideConstants!$H:$M,MATCH(T186,EUwideConstants!$Q:$Q,0),MATCH(F186,CNTR_TierList,0))))</f>
        <v/>
      </c>
      <c r="Z186" s="251" t="str">
        <f>IF(ISBLANK(L186),"",IF(L186=EUconst_NA,"",INDEX(EUwideConstants!$H:$M,MATCH(T186,EUwideConstants!$Q:$Q,0),MATCH(L186,CNTR_TierList,0))))</f>
        <v/>
      </c>
      <c r="AA186" s="82"/>
      <c r="AB186" s="223" t="b">
        <f>AND(COUNTA(CNTR_ListRelevantSections)&gt;0,E180="")</f>
        <v>0</v>
      </c>
      <c r="AC186" s="223" t="b">
        <f>AND(COUNTA(CNTR_ListRelevantSections)&gt;0,OR(E186="",AB186))</f>
        <v>0</v>
      </c>
      <c r="AD186" s="223" t="b">
        <f t="shared" ref="AD186:AE188" si="8">AC186</f>
        <v>0</v>
      </c>
      <c r="AE186" s="223" t="b">
        <f t="shared" si="8"/>
        <v>0</v>
      </c>
      <c r="AF186" s="223" t="b">
        <f>OR(AD186,AND(J186&lt;&gt;"",J186=FALSE))</f>
        <v>0</v>
      </c>
      <c r="AG186" s="223" t="b">
        <f>OR(AF186,AND(I186&lt;&gt;"",I186=FALSE))</f>
        <v>0</v>
      </c>
      <c r="AH186" s="82"/>
      <c r="AI186" s="82"/>
      <c r="AJ186" s="252"/>
      <c r="AK186" s="252"/>
      <c r="AL186" s="252"/>
      <c r="AM186" s="252"/>
      <c r="AN186" s="252"/>
      <c r="AO186" s="252"/>
      <c r="AP186" s="252"/>
      <c r="AQ186" s="252"/>
      <c r="AR186" s="252"/>
      <c r="AS186" s="252"/>
      <c r="AT186" s="252"/>
      <c r="AU186" s="252"/>
      <c r="AV186" s="252"/>
      <c r="AW186" s="252"/>
      <c r="AX186" s="252"/>
      <c r="AY186" s="252"/>
      <c r="AZ186" s="252"/>
      <c r="BA186" s="252"/>
      <c r="BB186" s="252"/>
      <c r="BC186" s="252"/>
      <c r="BD186" s="252"/>
      <c r="BE186" s="252"/>
      <c r="BF186" s="252"/>
      <c r="BG186" s="252"/>
      <c r="BH186" s="252"/>
      <c r="BI186" s="252"/>
      <c r="BJ186" s="252"/>
      <c r="BK186" s="252"/>
      <c r="BL186" s="252"/>
      <c r="BM186" s="252"/>
      <c r="BN186" s="252"/>
      <c r="BO186" s="252"/>
      <c r="BP186" s="252"/>
      <c r="BQ186" s="252"/>
      <c r="BR186" s="252"/>
      <c r="BS186" s="252"/>
      <c r="BT186" s="252"/>
      <c r="BU186" s="252"/>
      <c r="BV186" s="252"/>
      <c r="BW186" s="252"/>
      <c r="BX186" s="252"/>
      <c r="BY186" s="252"/>
      <c r="BZ186" s="252"/>
      <c r="CA186" s="252"/>
      <c r="CB186" s="252"/>
      <c r="CC186" s="252"/>
      <c r="CD186" s="252"/>
      <c r="CE186" s="252"/>
      <c r="CF186" s="252"/>
    </row>
    <row r="187" spans="1:84" s="28" customFormat="1" ht="15" customHeight="1" x14ac:dyDescent="0.2">
      <c r="A187" s="70"/>
      <c r="B187" s="71"/>
      <c r="D187" s="91" t="s">
        <v>8</v>
      </c>
      <c r="E187" s="256"/>
      <c r="F187" s="257" t="str">
        <f>IF(OR(X187="",X187=EUconst_NA),"",IF(CNTR_SmallEmitter,1,X187))</f>
        <v/>
      </c>
      <c r="G187" s="826"/>
      <c r="H187" s="827"/>
      <c r="I187" s="99"/>
      <c r="J187" s="99"/>
      <c r="K187" s="221"/>
      <c r="L187" s="258"/>
      <c r="M187" s="834" t="str">
        <f>IF(OR(ISBLANK(L187),L187=EUconst_NoTier),"",IF($Z187=0,EUconst_NotApplicable,IF(ISERROR($Z187),"",$Z187)))</f>
        <v/>
      </c>
      <c r="N187" s="835"/>
      <c r="O187" s="84"/>
      <c r="P187" s="214"/>
      <c r="Q187" s="214"/>
      <c r="R187" s="238" t="str">
        <f>R186</f>
        <v/>
      </c>
      <c r="S187" s="152"/>
      <c r="T187" s="251" t="str">
        <f>IF(COUNTIF(EUconst_FactorRelevantInklPFC,E187)=0,"",INDEX(EUwideConstants!$C$665:$C$680,MATCH(E187,EUconst_FactorRelevantInklPFC,0))&amp;R187)</f>
        <v/>
      </c>
      <c r="U187" s="82"/>
      <c r="V187" s="251" t="str">
        <f>IF(T187="","",INDEX(EUwideConstants!$E$665:$E$680,MATCH(E187,EUconst_FactorRelevantInklPFC,0)))</f>
        <v/>
      </c>
      <c r="W187" s="82"/>
      <c r="X187" s="223" t="str">
        <f>IF(OR(R187="",T187=""),"",IF(CNTR_IsCategoryA,INDEX(EUwideConstants!$G:$G,MATCH(T187,EUwideConstants!$Q:$Q,0)),INDEX(EUwideConstants!$N:$N,MATCH(T187,EUwideConstants!$Q:$Q,0))))</f>
        <v/>
      </c>
      <c r="Y187" s="251" t="str">
        <f>IF(F187="","",IF(F187=EUconst_NA,"",INDEX(EUwideConstants!$H:$M,MATCH(T187,EUwideConstants!$Q:$Q,0),MATCH(F187,CNTR_TierList,0))))</f>
        <v/>
      </c>
      <c r="Z187" s="251" t="str">
        <f>IF(ISBLANK(L187),"",IF(L187=EUconst_NA,"",INDEX(EUwideConstants!$H:$M,MATCH(T187,EUwideConstants!$Q:$Q,0),MATCH(L187,CNTR_TierList,0))))</f>
        <v/>
      </c>
      <c r="AA187" s="82"/>
      <c r="AB187" s="223" t="b">
        <f>AND(COUNTA(CNTR_ListRelevantSections)&gt;0,E180="")</f>
        <v>0</v>
      </c>
      <c r="AC187" s="223" t="b">
        <f>AND(COUNTA(CNTR_ListRelevantSections)&gt;0,OR(E187="",AB187))</f>
        <v>0</v>
      </c>
      <c r="AD187" s="223" t="b">
        <f t="shared" si="8"/>
        <v>0</v>
      </c>
      <c r="AE187" s="223" t="b">
        <f t="shared" si="8"/>
        <v>0</v>
      </c>
      <c r="AF187" s="223" t="b">
        <f>OR(AD187,AND(J187&lt;&gt;"",J187=FALSE))</f>
        <v>0</v>
      </c>
      <c r="AG187" s="223" t="b">
        <f>OR(AF187,AND(I187&lt;&gt;"",I187=FALSE))</f>
        <v>0</v>
      </c>
      <c r="AH187" s="82"/>
      <c r="AI187" s="82"/>
      <c r="AJ187" s="252"/>
      <c r="AK187" s="252"/>
      <c r="AL187" s="252"/>
      <c r="AM187" s="252"/>
      <c r="AN187" s="252"/>
      <c r="AO187" s="252"/>
      <c r="AP187" s="252"/>
      <c r="AQ187" s="252"/>
      <c r="AR187" s="252"/>
      <c r="AS187" s="252"/>
      <c r="AT187" s="252"/>
      <c r="AU187" s="252"/>
      <c r="AV187" s="252"/>
      <c r="AW187" s="252"/>
      <c r="AX187" s="252"/>
      <c r="AY187" s="252"/>
      <c r="AZ187" s="252"/>
      <c r="BA187" s="252"/>
      <c r="BB187" s="252"/>
      <c r="BC187" s="252"/>
      <c r="BD187" s="252"/>
      <c r="BE187" s="252"/>
      <c r="BF187" s="252"/>
      <c r="BG187" s="252"/>
      <c r="BH187" s="252"/>
      <c r="BI187" s="252"/>
      <c r="BJ187" s="252"/>
      <c r="BK187" s="252"/>
      <c r="BL187" s="252"/>
      <c r="BM187" s="252"/>
      <c r="BN187" s="252"/>
      <c r="BO187" s="252"/>
      <c r="BP187" s="252"/>
      <c r="BQ187" s="252"/>
      <c r="BR187" s="252"/>
      <c r="BS187" s="252"/>
      <c r="BT187" s="252"/>
      <c r="BU187" s="252"/>
      <c r="BV187" s="252"/>
      <c r="BW187" s="252"/>
      <c r="BX187" s="252"/>
      <c r="BY187" s="252"/>
      <c r="BZ187" s="252"/>
      <c r="CA187" s="252"/>
      <c r="CB187" s="252"/>
      <c r="CC187" s="252"/>
      <c r="CD187" s="252"/>
      <c r="CE187" s="252"/>
      <c r="CF187" s="252"/>
    </row>
    <row r="188" spans="1:84" s="28" customFormat="1" ht="15" customHeight="1" x14ac:dyDescent="0.2">
      <c r="A188" s="70"/>
      <c r="B188" s="71"/>
      <c r="D188" s="91" t="s">
        <v>9</v>
      </c>
      <c r="E188" s="256"/>
      <c r="F188" s="257" t="str">
        <f>IF(OR(X188="",X188=EUconst_NA),"",IF(CNTR_SmallEmitter,1,X188))</f>
        <v/>
      </c>
      <c r="G188" s="826"/>
      <c r="H188" s="827"/>
      <c r="I188" s="99"/>
      <c r="J188" s="99"/>
      <c r="K188" s="221"/>
      <c r="L188" s="258"/>
      <c r="M188" s="834" t="str">
        <f>IF(OR(ISBLANK(L188),L188=EUconst_NoTier),"",IF($Z188=0,EUconst_NotApplicable,IF(ISERROR($Z188),"",$Z188)))</f>
        <v/>
      </c>
      <c r="N188" s="835"/>
      <c r="O188" s="84"/>
      <c r="P188" s="214"/>
      <c r="Q188" s="214"/>
      <c r="R188" s="238" t="str">
        <f>R187</f>
        <v/>
      </c>
      <c r="S188" s="152"/>
      <c r="T188" s="251" t="str">
        <f>IF(COUNTIF(EUconst_FactorRelevantInklPFC,E188)=0,"",INDEX(EUwideConstants!$C$665:$C$680,MATCH(E188,EUconst_FactorRelevantInklPFC,0))&amp;R188)</f>
        <v/>
      </c>
      <c r="U188" s="82"/>
      <c r="V188" s="251" t="str">
        <f>IF(T188="","",INDEX(EUwideConstants!$E$665:$E$680,MATCH(E188,EUconst_FactorRelevantInklPFC,0)))</f>
        <v/>
      </c>
      <c r="W188" s="82"/>
      <c r="X188" s="223" t="str">
        <f>IF(OR(R188="",T188=""),"",IF(CNTR_IsCategoryA,INDEX(EUwideConstants!$G:$G,MATCH(T188,EUwideConstants!$Q:$Q,0)),INDEX(EUwideConstants!$N:$N,MATCH(T188,EUwideConstants!$Q:$Q,0))))</f>
        <v/>
      </c>
      <c r="Y188" s="251" t="str">
        <f>IF(F188="","",IF(F188=EUconst_NA,"",INDEX(EUwideConstants!$H:$M,MATCH(T188,EUwideConstants!$Q:$Q,0),MATCH(F188,CNTR_TierList,0))))</f>
        <v/>
      </c>
      <c r="Z188" s="251" t="str">
        <f>IF(ISBLANK(L188),"",IF(L188=EUconst_NA,"",INDEX(EUwideConstants!$H:$M,MATCH(T188,EUwideConstants!$Q:$Q,0),MATCH(L188,CNTR_TierList,0))))</f>
        <v/>
      </c>
      <c r="AA188" s="82"/>
      <c r="AB188" s="223" t="b">
        <f>AND(COUNTA(CNTR_ListRelevantSections)&gt;0,E180="")</f>
        <v>0</v>
      </c>
      <c r="AC188" s="223" t="b">
        <f>AND(COUNTA(CNTR_ListRelevantSections)&gt;0,OR(E188="",AB188))</f>
        <v>0</v>
      </c>
      <c r="AD188" s="223" t="b">
        <f t="shared" si="8"/>
        <v>0</v>
      </c>
      <c r="AE188" s="223" t="b">
        <f t="shared" si="8"/>
        <v>0</v>
      </c>
      <c r="AF188" s="223" t="b">
        <f>OR(AD188,AND(J188&lt;&gt;"",J188=FALSE))</f>
        <v>0</v>
      </c>
      <c r="AG188" s="223" t="b">
        <f>OR(AF188,AND(I188&lt;&gt;"",I188=FALSE))</f>
        <v>0</v>
      </c>
      <c r="AH188" s="82"/>
      <c r="AI188" s="82"/>
      <c r="AJ188" s="252"/>
      <c r="AK188" s="252"/>
      <c r="AL188" s="252"/>
      <c r="AM188" s="252"/>
      <c r="AN188" s="252"/>
      <c r="AO188" s="252"/>
      <c r="AP188" s="252"/>
      <c r="AQ188" s="252"/>
      <c r="AR188" s="252"/>
      <c r="AS188" s="252"/>
      <c r="AT188" s="252"/>
      <c r="AU188" s="252"/>
      <c r="AV188" s="252"/>
      <c r="AW188" s="252"/>
      <c r="AX188" s="252"/>
      <c r="AY188" s="252"/>
      <c r="AZ188" s="252"/>
      <c r="BA188" s="252"/>
      <c r="BB188" s="252"/>
      <c r="BC188" s="252"/>
      <c r="BD188" s="252"/>
      <c r="BE188" s="252"/>
      <c r="BF188" s="252"/>
      <c r="BG188" s="252"/>
      <c r="BH188" s="252"/>
      <c r="BI188" s="252"/>
      <c r="BJ188" s="252"/>
      <c r="BK188" s="252"/>
      <c r="BL188" s="252"/>
      <c r="BM188" s="252"/>
      <c r="BN188" s="252"/>
      <c r="BO188" s="252"/>
      <c r="BP188" s="252"/>
      <c r="BQ188" s="252"/>
      <c r="BR188" s="252"/>
      <c r="BS188" s="252"/>
      <c r="BT188" s="252"/>
      <c r="BU188" s="252"/>
      <c r="BV188" s="252"/>
      <c r="BW188" s="252"/>
      <c r="BX188" s="252"/>
      <c r="BY188" s="252"/>
      <c r="BZ188" s="252"/>
      <c r="CA188" s="252"/>
      <c r="CB188" s="252"/>
      <c r="CC188" s="252"/>
      <c r="CD188" s="252"/>
      <c r="CE188" s="252"/>
      <c r="CF188" s="252"/>
    </row>
    <row r="189" spans="1:84" s="28" customFormat="1" ht="5.0999999999999996" customHeight="1" x14ac:dyDescent="0.2">
      <c r="A189" s="70"/>
      <c r="B189" s="71"/>
      <c r="C189" s="15"/>
      <c r="D189" s="121"/>
      <c r="G189" s="121"/>
      <c r="H189" s="121"/>
      <c r="I189" s="121"/>
      <c r="J189" s="121"/>
      <c r="O189" s="84"/>
      <c r="P189" s="214"/>
      <c r="Q189" s="214"/>
      <c r="R189" s="214"/>
      <c r="S189" s="214"/>
      <c r="T189" s="82"/>
      <c r="U189" s="82"/>
      <c r="V189" s="82"/>
      <c r="W189" s="82"/>
      <c r="X189" s="82"/>
      <c r="Y189" s="82"/>
      <c r="Z189" s="82"/>
      <c r="AA189" s="82"/>
      <c r="AB189" s="82"/>
      <c r="AC189" s="82"/>
      <c r="AD189" s="82"/>
      <c r="AE189" s="82"/>
      <c r="AF189" s="82"/>
      <c r="AG189" s="82"/>
      <c r="AH189" s="82"/>
      <c r="AI189" s="82"/>
    </row>
    <row r="190" spans="1:84" s="28" customFormat="1" ht="12.75" customHeight="1" x14ac:dyDescent="0.2">
      <c r="A190" s="70"/>
      <c r="B190" s="71"/>
      <c r="D190" s="121" t="s">
        <v>12</v>
      </c>
      <c r="E190" s="259" t="str">
        <f>Translations!$B$94</f>
        <v>Beskrivning</v>
      </c>
      <c r="G190" s="260"/>
      <c r="H190" s="121"/>
      <c r="I190" s="121"/>
      <c r="J190" s="121"/>
      <c r="K190" s="121"/>
      <c r="L190" s="121"/>
      <c r="M190" s="121"/>
      <c r="N190" s="121"/>
      <c r="O190" s="84"/>
      <c r="P190" s="214"/>
      <c r="Q190" s="214"/>
      <c r="R190" s="214"/>
      <c r="S190" s="214"/>
      <c r="T190" s="82"/>
      <c r="U190" s="82"/>
      <c r="V190" s="82"/>
      <c r="W190" s="82"/>
      <c r="X190" s="82"/>
      <c r="Y190" s="82"/>
      <c r="Z190" s="82"/>
      <c r="AA190" s="82"/>
      <c r="AB190" s="82"/>
      <c r="AC190" s="82"/>
      <c r="AD190" s="82"/>
      <c r="AE190" s="82"/>
      <c r="AF190" s="82"/>
      <c r="AG190" s="82"/>
      <c r="AH190" s="82"/>
      <c r="AI190" s="82"/>
    </row>
    <row r="191" spans="1:84" s="28" customFormat="1" ht="12.75" customHeight="1" x14ac:dyDescent="0.2">
      <c r="A191" s="70"/>
      <c r="B191" s="213"/>
      <c r="C191" s="15"/>
      <c r="D191" s="121"/>
      <c r="E191" s="757" t="str">
        <f>Translations!$B$588</f>
        <v>Om du behöver mer utrymme för beskrivningen kan du också använda externa filer och hänvisa till dem här.</v>
      </c>
      <c r="F191" s="757"/>
      <c r="G191" s="757"/>
      <c r="H191" s="757"/>
      <c r="I191" s="757"/>
      <c r="J191" s="757"/>
      <c r="K191" s="757"/>
      <c r="L191" s="757"/>
      <c r="M191" s="757"/>
      <c r="N191" s="757"/>
      <c r="O191" s="84"/>
      <c r="P191" s="77"/>
      <c r="Q191" s="214"/>
      <c r="R191" s="214"/>
      <c r="S191" s="214"/>
      <c r="T191" s="82"/>
      <c r="U191" s="82"/>
      <c r="V191" s="82"/>
      <c r="W191" s="82"/>
      <c r="X191" s="82"/>
      <c r="Y191" s="82"/>
      <c r="Z191" s="82"/>
      <c r="AA191" s="82"/>
      <c r="AB191" s="82"/>
      <c r="AC191" s="82"/>
      <c r="AD191" s="82"/>
      <c r="AE191" s="82"/>
      <c r="AF191" s="82"/>
      <c r="AG191" s="82"/>
      <c r="AH191" s="82"/>
      <c r="AI191" s="82"/>
    </row>
    <row r="192" spans="1:84" s="28" customFormat="1" ht="12.75" customHeight="1" x14ac:dyDescent="0.2">
      <c r="A192" s="261"/>
      <c r="B192" s="78"/>
      <c r="E192" s="836"/>
      <c r="F192" s="837"/>
      <c r="G192" s="837"/>
      <c r="H192" s="837"/>
      <c r="I192" s="837"/>
      <c r="J192" s="837"/>
      <c r="K192" s="837"/>
      <c r="L192" s="837"/>
      <c r="M192" s="837"/>
      <c r="N192" s="838"/>
      <c r="O192" s="81"/>
      <c r="P192" s="82"/>
      <c r="Q192" s="82"/>
      <c r="R192" s="82"/>
      <c r="S192" s="82"/>
      <c r="T192" s="82"/>
      <c r="U192" s="82"/>
      <c r="V192" s="82"/>
      <c r="W192" s="82"/>
      <c r="X192" s="82"/>
      <c r="Y192" s="82"/>
      <c r="Z192" s="82"/>
      <c r="AA192" s="82"/>
      <c r="AB192" s="82"/>
      <c r="AC192" s="82"/>
      <c r="AD192" s="82"/>
      <c r="AE192" s="82"/>
      <c r="AF192" s="82"/>
      <c r="AG192" s="82"/>
      <c r="AH192" s="82"/>
      <c r="AI192" s="251" t="b">
        <f>AND(COUNTA(CNTR_ListRelevantSections)&gt;0,OR(AB188,COUNTA(E186:E188)=0))</f>
        <v>0</v>
      </c>
    </row>
    <row r="193" spans="1:84" s="28" customFormat="1" ht="12.75" customHeight="1" x14ac:dyDescent="0.2">
      <c r="A193" s="261"/>
      <c r="B193" s="78"/>
      <c r="E193" s="828"/>
      <c r="F193" s="829"/>
      <c r="G193" s="829"/>
      <c r="H193" s="829"/>
      <c r="I193" s="829"/>
      <c r="J193" s="829"/>
      <c r="K193" s="829"/>
      <c r="L193" s="829"/>
      <c r="M193" s="829"/>
      <c r="N193" s="830"/>
      <c r="O193" s="81"/>
      <c r="P193" s="82"/>
      <c r="Q193" s="82"/>
      <c r="R193" s="82"/>
      <c r="S193" s="82"/>
      <c r="T193" s="82"/>
      <c r="U193" s="82"/>
      <c r="V193" s="82"/>
      <c r="W193" s="82"/>
      <c r="X193" s="82"/>
      <c r="Y193" s="82"/>
      <c r="Z193" s="82"/>
      <c r="AA193" s="82"/>
      <c r="AB193" s="82"/>
      <c r="AC193" s="82"/>
      <c r="AD193" s="82"/>
      <c r="AE193" s="82"/>
      <c r="AF193" s="82"/>
      <c r="AG193" s="82"/>
      <c r="AH193" s="82"/>
      <c r="AI193" s="251" t="b">
        <f>AI192</f>
        <v>0</v>
      </c>
    </row>
    <row r="194" spans="1:84" s="28" customFormat="1" ht="12.75" customHeight="1" x14ac:dyDescent="0.2">
      <c r="A194" s="261"/>
      <c r="B194" s="78"/>
      <c r="E194" s="828"/>
      <c r="F194" s="829"/>
      <c r="G194" s="829"/>
      <c r="H194" s="829"/>
      <c r="I194" s="829"/>
      <c r="J194" s="829"/>
      <c r="K194" s="829"/>
      <c r="L194" s="829"/>
      <c r="M194" s="829"/>
      <c r="N194" s="830"/>
      <c r="O194" s="81"/>
      <c r="P194" s="82"/>
      <c r="Q194" s="82"/>
      <c r="R194" s="82"/>
      <c r="S194" s="82"/>
      <c r="T194" s="82"/>
      <c r="U194" s="82"/>
      <c r="V194" s="82"/>
      <c r="W194" s="82"/>
      <c r="X194" s="82"/>
      <c r="Y194" s="82"/>
      <c r="Z194" s="82"/>
      <c r="AA194" s="82"/>
      <c r="AB194" s="82"/>
      <c r="AC194" s="82"/>
      <c r="AD194" s="82"/>
      <c r="AE194" s="82"/>
      <c r="AF194" s="82"/>
      <c r="AG194" s="82"/>
      <c r="AH194" s="82"/>
      <c r="AI194" s="251" t="b">
        <f>AI193</f>
        <v>0</v>
      </c>
    </row>
    <row r="195" spans="1:84" s="28" customFormat="1" ht="12.75" customHeight="1" x14ac:dyDescent="0.2">
      <c r="A195" s="261"/>
      <c r="B195" s="78"/>
      <c r="E195" s="828"/>
      <c r="F195" s="829"/>
      <c r="G195" s="829"/>
      <c r="H195" s="829"/>
      <c r="I195" s="829"/>
      <c r="J195" s="829"/>
      <c r="K195" s="829"/>
      <c r="L195" s="829"/>
      <c r="M195" s="829"/>
      <c r="N195" s="830"/>
      <c r="O195" s="81"/>
      <c r="P195" s="82"/>
      <c r="Q195" s="82"/>
      <c r="R195" s="82"/>
      <c r="S195" s="82"/>
      <c r="T195" s="82"/>
      <c r="U195" s="82"/>
      <c r="V195" s="82"/>
      <c r="W195" s="82"/>
      <c r="X195" s="82"/>
      <c r="Y195" s="82"/>
      <c r="Z195" s="82"/>
      <c r="AA195" s="82"/>
      <c r="AB195" s="82"/>
      <c r="AC195" s="82"/>
      <c r="AD195" s="82"/>
      <c r="AE195" s="82"/>
      <c r="AF195" s="82"/>
      <c r="AG195" s="82"/>
      <c r="AH195" s="82"/>
      <c r="AI195" s="251" t="b">
        <f>AI194</f>
        <v>0</v>
      </c>
    </row>
    <row r="196" spans="1:84" s="28" customFormat="1" ht="12.75" customHeight="1" x14ac:dyDescent="0.2">
      <c r="A196" s="261"/>
      <c r="B196" s="78"/>
      <c r="E196" s="831"/>
      <c r="F196" s="832"/>
      <c r="G196" s="832"/>
      <c r="H196" s="832"/>
      <c r="I196" s="832"/>
      <c r="J196" s="832"/>
      <c r="K196" s="832"/>
      <c r="L196" s="832"/>
      <c r="M196" s="832"/>
      <c r="N196" s="833"/>
      <c r="O196" s="81"/>
      <c r="P196" s="82"/>
      <c r="Q196" s="82"/>
      <c r="R196" s="82"/>
      <c r="S196" s="82"/>
      <c r="T196" s="82"/>
      <c r="U196" s="82"/>
      <c r="V196" s="82"/>
      <c r="W196" s="82"/>
      <c r="X196" s="82"/>
      <c r="Y196" s="82"/>
      <c r="Z196" s="82"/>
      <c r="AA196" s="82"/>
      <c r="AB196" s="82"/>
      <c r="AC196" s="82"/>
      <c r="AD196" s="82"/>
      <c r="AE196" s="82"/>
      <c r="AF196" s="82"/>
      <c r="AG196" s="82"/>
      <c r="AH196" s="82"/>
      <c r="AI196" s="251" t="b">
        <f>AI195</f>
        <v>0</v>
      </c>
    </row>
    <row r="197" spans="1:84" s="28" customFormat="1" ht="12.75" customHeight="1" thickBot="1" x14ac:dyDescent="0.25">
      <c r="A197" s="261"/>
      <c r="B197" s="78"/>
      <c r="D197" s="121"/>
      <c r="E197" s="262"/>
      <c r="F197" s="262"/>
      <c r="G197" s="262"/>
      <c r="H197" s="262"/>
      <c r="I197" s="262"/>
      <c r="J197" s="262"/>
      <c r="K197" s="262"/>
      <c r="L197" s="262"/>
      <c r="M197" s="262"/>
      <c r="N197" s="121"/>
      <c r="O197" s="81"/>
      <c r="P197" s="82"/>
      <c r="Q197" s="82"/>
      <c r="R197" s="82"/>
      <c r="S197" s="82"/>
      <c r="T197" s="82"/>
      <c r="U197" s="82"/>
      <c r="V197" s="82"/>
      <c r="W197" s="82"/>
      <c r="X197" s="82"/>
      <c r="Y197" s="82"/>
      <c r="Z197" s="82"/>
      <c r="AA197" s="82"/>
      <c r="AB197" s="82"/>
      <c r="AC197" s="82"/>
      <c r="AD197" s="82"/>
      <c r="AE197" s="82"/>
      <c r="AF197" s="82"/>
      <c r="AG197" s="82"/>
      <c r="AH197" s="82"/>
      <c r="AI197" s="82"/>
      <c r="CF197" s="263"/>
    </row>
    <row r="198" spans="1:84" ht="13.5" customHeight="1" thickBot="1" x14ac:dyDescent="0.25">
      <c r="A198" s="65"/>
      <c r="B198" s="69"/>
      <c r="C198" s="244"/>
      <c r="D198" s="245"/>
      <c r="E198" s="246"/>
      <c r="F198" s="247"/>
      <c r="G198" s="248"/>
      <c r="H198" s="248"/>
      <c r="I198" s="248"/>
      <c r="J198" s="248"/>
      <c r="K198" s="248"/>
      <c r="L198" s="248"/>
      <c r="M198" s="248"/>
      <c r="N198" s="248"/>
      <c r="O198" s="67"/>
      <c r="U198" s="188"/>
      <c r="X198" s="188"/>
    </row>
    <row r="199" spans="1:84" s="28" customFormat="1" ht="15" customHeight="1" thickBot="1" x14ac:dyDescent="0.25">
      <c r="A199" s="159" t="str">
        <f>IF(E199="","","PRINT")</f>
        <v/>
      </c>
      <c r="B199" s="71"/>
      <c r="C199" s="218">
        <f>C180+1</f>
        <v>10</v>
      </c>
      <c r="D199" s="15"/>
      <c r="E199" s="848"/>
      <c r="F199" s="849"/>
      <c r="G199" s="849"/>
      <c r="H199" s="849"/>
      <c r="I199" s="849"/>
      <c r="J199" s="849"/>
      <c r="K199" s="849"/>
      <c r="L199" s="850"/>
      <c r="M199" s="842" t="str">
        <f>IF(E200="","",INDEX(EUwideConstants!$F$312:$F$353,MATCH(E200,EUConst_TierActivityListNames,0)))</f>
        <v/>
      </c>
      <c r="N199" s="843"/>
      <c r="O199" s="151"/>
      <c r="P199" s="223" t="str">
        <f>IF(AND(E199&lt;&gt;"",COUNTIF(P200:$P$603,"PRINT")=0),"PRINT","")</f>
        <v/>
      </c>
      <c r="Q199" s="152"/>
      <c r="R199" s="249" t="str">
        <f>IF(E199="","",MATCH(E199,'B_Beskrivning av förbättringar'!$Q$54:$Q$83,0))</f>
        <v/>
      </c>
      <c r="S199" s="250" t="s">
        <v>21</v>
      </c>
      <c r="T199" s="152"/>
      <c r="U199" s="152"/>
      <c r="V199" s="152"/>
      <c r="W199" s="152"/>
      <c r="X199" s="152"/>
      <c r="Y199" s="152"/>
      <c r="Z199" s="152"/>
      <c r="AA199" s="152"/>
      <c r="AB199" s="152"/>
      <c r="AC199" s="152"/>
      <c r="AD199" s="152"/>
      <c r="AE199" s="152"/>
      <c r="AF199" s="152"/>
      <c r="AG199" s="152"/>
      <c r="AH199" s="152"/>
      <c r="AI199" s="251" t="b">
        <f>CNTR_CalcRelevant=EUconst_NotRelevant</f>
        <v>0</v>
      </c>
      <c r="AJ199" s="252"/>
      <c r="AK199" s="252"/>
      <c r="AL199" s="252"/>
      <c r="AM199" s="252"/>
      <c r="AN199" s="252"/>
      <c r="AO199" s="252"/>
      <c r="AP199" s="252"/>
      <c r="AQ199" s="252"/>
      <c r="AR199" s="252"/>
      <c r="AS199" s="252"/>
      <c r="AT199" s="252"/>
      <c r="AU199" s="252"/>
      <c r="AV199" s="252"/>
      <c r="AW199" s="252"/>
      <c r="AX199" s="252"/>
      <c r="AY199" s="252"/>
      <c r="AZ199" s="252"/>
      <c r="BA199" s="252"/>
      <c r="BB199" s="252"/>
      <c r="BC199" s="252"/>
      <c r="BD199" s="252"/>
      <c r="BE199" s="252"/>
      <c r="BF199" s="252"/>
      <c r="BG199" s="252"/>
      <c r="BH199" s="252"/>
      <c r="BI199" s="252"/>
      <c r="BJ199" s="252"/>
      <c r="BK199" s="252"/>
      <c r="BL199" s="252"/>
      <c r="BM199" s="252"/>
      <c r="BN199" s="252"/>
      <c r="BO199" s="252"/>
      <c r="BP199" s="252"/>
      <c r="BQ199" s="252"/>
      <c r="BR199" s="252"/>
      <c r="BS199" s="252"/>
      <c r="BT199" s="252"/>
      <c r="BU199" s="252"/>
      <c r="BV199" s="252"/>
      <c r="BW199" s="252"/>
      <c r="BX199" s="252"/>
      <c r="BY199" s="252"/>
      <c r="BZ199" s="252"/>
      <c r="CA199" s="252"/>
      <c r="CB199" s="252"/>
      <c r="CC199" s="252"/>
      <c r="CD199" s="252"/>
      <c r="CE199" s="252"/>
      <c r="CF199" s="252"/>
    </row>
    <row r="200" spans="1:84" s="28" customFormat="1" ht="15" customHeight="1" thickBot="1" x14ac:dyDescent="0.25">
      <c r="A200" s="70"/>
      <c r="B200" s="71"/>
      <c r="C200" s="15"/>
      <c r="D200" s="15"/>
      <c r="E200" s="839" t="str">
        <f>IF(E199="","",INDEX('B_Beskrivning av förbättringar'!$E$54:$E$83,R199))</f>
        <v/>
      </c>
      <c r="F200" s="840"/>
      <c r="G200" s="840"/>
      <c r="H200" s="840"/>
      <c r="I200" s="840"/>
      <c r="J200" s="840"/>
      <c r="K200" s="840"/>
      <c r="L200" s="841"/>
      <c r="M200" s="842" t="str">
        <f>IF(E199="","",INDEX('B_Beskrivning av förbättringar'!$M$54:$M$83,R199))</f>
        <v/>
      </c>
      <c r="N200" s="843"/>
      <c r="O200" s="151"/>
      <c r="P200" s="82"/>
      <c r="Q200" s="152"/>
      <c r="R200" s="238" t="str">
        <f>E200</f>
        <v/>
      </c>
      <c r="S200" s="238" t="str">
        <f>IF(E200="","",MATCH(E200,EUConst_TierActivityListNames,0)&gt;40)</f>
        <v/>
      </c>
      <c r="T200" s="152"/>
      <c r="U200" s="152"/>
      <c r="V200" s="152"/>
      <c r="W200" s="152"/>
      <c r="X200" s="152"/>
      <c r="Y200" s="152"/>
      <c r="Z200" s="152"/>
      <c r="AA200" s="152"/>
      <c r="AB200" s="152"/>
      <c r="AC200" s="152"/>
      <c r="AD200" s="152"/>
      <c r="AE200" s="152"/>
      <c r="AF200" s="152"/>
      <c r="AG200" s="152"/>
      <c r="AH200" s="152"/>
      <c r="AI200" s="152"/>
      <c r="AJ200" s="252"/>
      <c r="AK200" s="252"/>
      <c r="AL200" s="252"/>
      <c r="AM200" s="252"/>
      <c r="AN200" s="252"/>
      <c r="AO200" s="252"/>
      <c r="AP200" s="252"/>
      <c r="AQ200" s="252"/>
      <c r="AR200" s="252"/>
      <c r="AS200" s="252"/>
      <c r="AT200" s="252"/>
      <c r="AU200" s="252"/>
      <c r="AV200" s="252"/>
      <c r="AW200" s="252"/>
      <c r="AX200" s="252"/>
      <c r="AY200" s="252"/>
      <c r="AZ200" s="252"/>
      <c r="BA200" s="252"/>
      <c r="BB200" s="252"/>
      <c r="BC200" s="252"/>
      <c r="BD200" s="252"/>
      <c r="BE200" s="252"/>
      <c r="BF200" s="252"/>
      <c r="BG200" s="252"/>
      <c r="BH200" s="252"/>
      <c r="BI200" s="252"/>
      <c r="BJ200" s="252"/>
      <c r="BK200" s="252"/>
      <c r="BL200" s="252"/>
      <c r="BM200" s="252"/>
      <c r="BN200" s="252"/>
      <c r="BO200" s="252"/>
      <c r="BP200" s="252"/>
      <c r="BQ200" s="252"/>
      <c r="BR200" s="252"/>
      <c r="BS200" s="252"/>
      <c r="BT200" s="252"/>
      <c r="BU200" s="252"/>
      <c r="BV200" s="252"/>
      <c r="BW200" s="252"/>
      <c r="BX200" s="252"/>
      <c r="BY200" s="252"/>
      <c r="BZ200" s="252"/>
      <c r="CA200" s="252"/>
      <c r="CB200" s="252"/>
      <c r="CC200" s="252"/>
      <c r="CD200" s="252"/>
      <c r="CE200" s="252"/>
      <c r="CF200" s="252"/>
    </row>
    <row r="201" spans="1:84" s="28" customFormat="1" ht="5.0999999999999996" customHeight="1" x14ac:dyDescent="0.2">
      <c r="A201" s="70"/>
      <c r="B201" s="71"/>
      <c r="C201" s="15"/>
      <c r="D201" s="15"/>
      <c r="E201" s="15"/>
      <c r="F201" s="15"/>
      <c r="G201" s="5"/>
      <c r="H201" s="5"/>
      <c r="I201" s="5"/>
      <c r="M201" s="5"/>
      <c r="N201" s="5"/>
      <c r="O201" s="151"/>
      <c r="P201" s="214"/>
      <c r="Q201" s="152"/>
      <c r="R201" s="152"/>
      <c r="S201" s="152"/>
      <c r="T201" s="152"/>
      <c r="U201" s="152"/>
      <c r="V201" s="152"/>
      <c r="W201" s="152"/>
      <c r="X201" s="152"/>
      <c r="Y201" s="152"/>
      <c r="Z201" s="152"/>
      <c r="AA201" s="152"/>
      <c r="AB201" s="152"/>
      <c r="AC201" s="152"/>
      <c r="AD201" s="152"/>
      <c r="AE201" s="152"/>
      <c r="AF201" s="152"/>
      <c r="AG201" s="152"/>
      <c r="AH201" s="152"/>
      <c r="AI201" s="152"/>
      <c r="AJ201" s="252"/>
      <c r="AK201" s="252"/>
      <c r="AL201" s="252"/>
      <c r="AM201" s="252"/>
      <c r="AN201" s="252"/>
      <c r="AO201" s="252"/>
      <c r="AP201" s="252"/>
      <c r="AQ201" s="252"/>
      <c r="AR201" s="252"/>
      <c r="AS201" s="252"/>
      <c r="AT201" s="252"/>
      <c r="AU201" s="252"/>
      <c r="AV201" s="252"/>
      <c r="AW201" s="252"/>
      <c r="AX201" s="252"/>
      <c r="AY201" s="252"/>
      <c r="AZ201" s="252"/>
      <c r="BA201" s="252"/>
      <c r="BB201" s="252"/>
      <c r="BC201" s="252"/>
      <c r="BD201" s="252"/>
      <c r="BE201" s="252"/>
      <c r="BF201" s="252"/>
      <c r="BG201" s="252"/>
      <c r="BH201" s="252"/>
      <c r="BI201" s="252"/>
      <c r="BJ201" s="252"/>
      <c r="BK201" s="252"/>
      <c r="BL201" s="252"/>
      <c r="BM201" s="252"/>
      <c r="BN201" s="252"/>
      <c r="BO201" s="252"/>
      <c r="BP201" s="252"/>
      <c r="BQ201" s="252"/>
      <c r="BR201" s="252"/>
      <c r="BS201" s="252"/>
      <c r="BT201" s="252"/>
      <c r="BU201" s="252"/>
      <c r="BV201" s="252"/>
      <c r="BW201" s="252"/>
      <c r="BX201" s="252"/>
      <c r="BY201" s="252"/>
      <c r="BZ201" s="252"/>
      <c r="CA201" s="252"/>
      <c r="CB201" s="252"/>
      <c r="CC201" s="252"/>
      <c r="CD201" s="252"/>
      <c r="CE201" s="252"/>
      <c r="CF201" s="252"/>
    </row>
    <row r="202" spans="1:84" s="28" customFormat="1" ht="12.75" customHeight="1" x14ac:dyDescent="0.2">
      <c r="A202" s="70"/>
      <c r="B202" s="71"/>
      <c r="C202" s="15"/>
      <c r="D202" s="15"/>
      <c r="F202" s="844" t="str">
        <f>IF(E199="","",HYPERLINK("#JUMP_E_8",EUconst_FurtherGuidancePoint1))</f>
        <v/>
      </c>
      <c r="G202" s="845"/>
      <c r="H202" s="845"/>
      <c r="I202" s="845"/>
      <c r="J202" s="845"/>
      <c r="K202" s="845"/>
      <c r="L202" s="845"/>
      <c r="M202" s="846"/>
      <c r="N202" s="5"/>
      <c r="O202" s="151"/>
      <c r="P202" s="214"/>
      <c r="Q202" s="152"/>
      <c r="R202" s="152"/>
      <c r="S202" s="152"/>
      <c r="T202" s="152"/>
      <c r="U202" s="152"/>
      <c r="V202" s="152"/>
      <c r="W202" s="152"/>
      <c r="X202" s="152"/>
      <c r="Y202" s="152"/>
      <c r="Z202" s="152"/>
      <c r="AA202" s="152"/>
      <c r="AB202" s="152"/>
      <c r="AC202" s="152"/>
      <c r="AD202" s="152"/>
      <c r="AE202" s="152"/>
      <c r="AF202" s="152"/>
      <c r="AG202" s="152"/>
      <c r="AH202" s="152"/>
      <c r="AI202" s="152"/>
      <c r="AJ202" s="252"/>
      <c r="AK202" s="252"/>
      <c r="AL202" s="252"/>
      <c r="AM202" s="252"/>
      <c r="AN202" s="252"/>
      <c r="AO202" s="252"/>
      <c r="AP202" s="252"/>
      <c r="AQ202" s="252"/>
      <c r="AR202" s="252"/>
      <c r="AS202" s="252"/>
      <c r="AT202" s="252"/>
      <c r="AU202" s="252"/>
      <c r="AV202" s="252"/>
      <c r="AW202" s="252"/>
      <c r="AX202" s="252"/>
      <c r="AY202" s="252"/>
      <c r="AZ202" s="252"/>
      <c r="BA202" s="252"/>
      <c r="BB202" s="252"/>
      <c r="BC202" s="252"/>
      <c r="BD202" s="252"/>
      <c r="BE202" s="252"/>
      <c r="BF202" s="252"/>
      <c r="BG202" s="252"/>
      <c r="BH202" s="252"/>
      <c r="BI202" s="252"/>
      <c r="BJ202" s="252"/>
      <c r="BK202" s="252"/>
      <c r="BL202" s="252"/>
      <c r="BM202" s="252"/>
      <c r="BN202" s="252"/>
      <c r="BO202" s="252"/>
      <c r="BP202" s="252"/>
      <c r="BQ202" s="252"/>
      <c r="BR202" s="252"/>
      <c r="BS202" s="252"/>
      <c r="BT202" s="252"/>
      <c r="BU202" s="252"/>
      <c r="BV202" s="252"/>
      <c r="BW202" s="252"/>
      <c r="BX202" s="252"/>
      <c r="BY202" s="252"/>
      <c r="BZ202" s="252"/>
      <c r="CA202" s="252"/>
      <c r="CB202" s="252"/>
      <c r="CC202" s="252"/>
      <c r="CD202" s="252"/>
      <c r="CE202" s="252"/>
      <c r="CF202" s="252"/>
    </row>
    <row r="203" spans="1:84" s="28" customFormat="1" ht="5.0999999999999996" customHeight="1" x14ac:dyDescent="0.2">
      <c r="A203" s="70"/>
      <c r="B203" s="71"/>
      <c r="C203" s="15"/>
      <c r="D203" s="121"/>
      <c r="O203" s="84"/>
      <c r="P203" s="214"/>
      <c r="Q203" s="214"/>
      <c r="R203" s="214"/>
      <c r="S203" s="152"/>
      <c r="T203" s="82"/>
      <c r="U203" s="82"/>
      <c r="V203" s="82"/>
      <c r="W203" s="82"/>
      <c r="X203" s="82"/>
      <c r="Y203" s="82"/>
      <c r="Z203" s="152"/>
      <c r="AA203" s="82"/>
      <c r="AB203" s="82"/>
      <c r="AC203" s="82"/>
      <c r="AD203" s="82"/>
      <c r="AE203" s="82"/>
      <c r="AF203" s="82"/>
      <c r="AG203" s="82"/>
      <c r="AH203" s="82"/>
      <c r="AI203" s="82"/>
    </row>
    <row r="204" spans="1:84" s="28" customFormat="1" ht="38.85" customHeight="1" x14ac:dyDescent="0.2">
      <c r="A204" s="70"/>
      <c r="B204" s="71"/>
      <c r="C204" s="15"/>
      <c r="E204" s="253" t="str">
        <f>Translations!$B$609</f>
        <v>Verksamhetsuppgifter eller beräkningsfaktor:</v>
      </c>
      <c r="F204" s="254" t="str">
        <f>Translations!$B$601</f>
        <v>Krävd nivå:</v>
      </c>
      <c r="G204" s="847" t="str">
        <f>Translations!$B$610</f>
        <v xml:space="preserve">Skäl för tidigare avvikelse: </v>
      </c>
      <c r="H204" s="847"/>
      <c r="I204" s="253" t="str">
        <f>Translations!$B$611</f>
        <v>Inverkan på nivåer?</v>
      </c>
      <c r="J204" s="253" t="str">
        <f>Translations!$B$612</f>
        <v>Vidtagna åtgärder:</v>
      </c>
      <c r="K204" s="254" t="str">
        <f>Translations!$B$585</f>
        <v>När?</v>
      </c>
      <c r="L204" s="254" t="str">
        <f>Translations!$B$603</f>
        <v>Tillämpad nivå:</v>
      </c>
      <c r="O204" s="151"/>
      <c r="P204" s="82"/>
      <c r="Q204" s="152"/>
      <c r="R204" s="214"/>
      <c r="S204" s="214"/>
      <c r="T204" s="152"/>
      <c r="U204" s="152"/>
      <c r="V204" s="152"/>
      <c r="W204" s="152"/>
      <c r="X204" s="152"/>
      <c r="Y204" s="152"/>
      <c r="Z204" s="152"/>
      <c r="AA204" s="255" t="s">
        <v>22</v>
      </c>
      <c r="AB204" s="152" t="str">
        <f>$E$33</f>
        <v>Verksamhetsuppgifter eller beräkningsfaktor:</v>
      </c>
      <c r="AC204" s="152" t="str">
        <f>G204</f>
        <v xml:space="preserve">Skäl för tidigare avvikelse: </v>
      </c>
      <c r="AD204" s="152" t="str">
        <f>I204</f>
        <v>Inverkan på nivåer?</v>
      </c>
      <c r="AE204" s="152" t="str">
        <f>J204</f>
        <v>Vidtagna åtgärder:</v>
      </c>
      <c r="AF204" s="152" t="str">
        <f>K204</f>
        <v>När?</v>
      </c>
      <c r="AG204" s="152" t="str">
        <f>L204</f>
        <v>Tillämpad nivå:</v>
      </c>
      <c r="AH204" s="152"/>
      <c r="AI204" s="82"/>
      <c r="AJ204" s="252"/>
      <c r="AK204" s="252"/>
      <c r="AL204" s="252"/>
      <c r="AM204" s="252"/>
      <c r="AN204" s="252"/>
      <c r="AO204" s="252"/>
      <c r="AP204" s="252"/>
      <c r="AQ204" s="252"/>
      <c r="AR204" s="252"/>
      <c r="AS204" s="252"/>
      <c r="AT204" s="252"/>
      <c r="AU204" s="252"/>
      <c r="AV204" s="252"/>
      <c r="AW204" s="252"/>
      <c r="AX204" s="252"/>
      <c r="AY204" s="252"/>
      <c r="AZ204" s="252"/>
      <c r="BA204" s="252"/>
      <c r="BB204" s="252"/>
      <c r="BC204" s="252"/>
      <c r="BD204" s="252"/>
      <c r="BE204" s="252"/>
      <c r="BF204" s="252"/>
      <c r="BG204" s="252"/>
      <c r="BH204" s="252"/>
      <c r="BI204" s="252"/>
      <c r="BJ204" s="252"/>
      <c r="BK204" s="252"/>
      <c r="BL204" s="252"/>
      <c r="BM204" s="252"/>
      <c r="BN204" s="252"/>
      <c r="BO204" s="252"/>
      <c r="BP204" s="252"/>
      <c r="BQ204" s="252"/>
      <c r="BR204" s="252"/>
      <c r="BS204" s="252"/>
      <c r="BT204" s="252"/>
      <c r="BU204" s="252"/>
      <c r="BV204" s="252"/>
      <c r="BW204" s="252"/>
      <c r="BX204" s="252"/>
      <c r="BY204" s="252"/>
      <c r="BZ204" s="252"/>
      <c r="CA204" s="252"/>
      <c r="CB204" s="252"/>
      <c r="CC204" s="252"/>
      <c r="CD204" s="252"/>
      <c r="CE204" s="252"/>
      <c r="CF204" s="252"/>
    </row>
    <row r="205" spans="1:84" s="28" customFormat="1" ht="15" customHeight="1" x14ac:dyDescent="0.2">
      <c r="A205" s="70"/>
      <c r="B205" s="71"/>
      <c r="D205" s="91" t="s">
        <v>6</v>
      </c>
      <c r="E205" s="256"/>
      <c r="F205" s="257" t="str">
        <f>IF(OR(X205="",X205=EUconst_NA),"",IF(CNTR_SmallEmitter,1,X205))</f>
        <v/>
      </c>
      <c r="G205" s="826"/>
      <c r="H205" s="827"/>
      <c r="I205" s="99"/>
      <c r="J205" s="99"/>
      <c r="K205" s="221"/>
      <c r="L205" s="258"/>
      <c r="M205" s="834" t="str">
        <f>IF(OR(ISBLANK(L205),L205=EUconst_NoTier),"",IF($Z205=0,EUconst_NotApplicable,IF(ISERROR($Z205),"",$Z205)))</f>
        <v/>
      </c>
      <c r="N205" s="835"/>
      <c r="O205" s="84"/>
      <c r="P205" s="214"/>
      <c r="Q205" s="214"/>
      <c r="R205" s="238" t="str">
        <f>E200</f>
        <v/>
      </c>
      <c r="S205" s="152"/>
      <c r="T205" s="251" t="str">
        <f>IF(COUNTIF(EUconst_FactorRelevantInklPFC,E205)=0,"",INDEX(EUwideConstants!$C$665:$C$680,MATCH(E205,EUconst_FactorRelevantInklPFC,0))&amp;R205)</f>
        <v/>
      </c>
      <c r="U205" s="82"/>
      <c r="V205" s="251" t="str">
        <f>IF(T205="","",INDEX(EUwideConstants!$E$665:$E$680,MATCH(E205,EUconst_FactorRelevantInklPFC,0)))</f>
        <v/>
      </c>
      <c r="W205" s="82"/>
      <c r="X205" s="223" t="str">
        <f>IF(OR(R205="",T205=""),"",IF(CNTR_IsCategoryA,INDEX(EUwideConstants!$G:$G,MATCH(T205,EUwideConstants!$Q:$Q,0)),INDEX(EUwideConstants!$N:$N,MATCH(T205,EUwideConstants!$Q:$Q,0))))</f>
        <v/>
      </c>
      <c r="Y205" s="251" t="str">
        <f>IF(F205="","",IF(F205=EUconst_NA,"",INDEX(EUwideConstants!$H:$M,MATCH(T205,EUwideConstants!$Q:$Q,0),MATCH(F205,CNTR_TierList,0))))</f>
        <v/>
      </c>
      <c r="Z205" s="251" t="str">
        <f>IF(ISBLANK(L205),"",IF(L205=EUconst_NA,"",INDEX(EUwideConstants!$H:$M,MATCH(T205,EUwideConstants!$Q:$Q,0),MATCH(L205,CNTR_TierList,0))))</f>
        <v/>
      </c>
      <c r="AA205" s="82"/>
      <c r="AB205" s="223" t="b">
        <f>AND(COUNTA(CNTR_ListRelevantSections)&gt;0,E199="")</f>
        <v>0</v>
      </c>
      <c r="AC205" s="223" t="b">
        <f>AND(COUNTA(CNTR_ListRelevantSections)&gt;0,OR(E205="",AB205))</f>
        <v>0</v>
      </c>
      <c r="AD205" s="223" t="b">
        <f t="shared" ref="AD205:AE207" si="9">AC205</f>
        <v>0</v>
      </c>
      <c r="AE205" s="223" t="b">
        <f t="shared" si="9"/>
        <v>0</v>
      </c>
      <c r="AF205" s="223" t="b">
        <f>OR(AD205,AND(J205&lt;&gt;"",J205=FALSE))</f>
        <v>0</v>
      </c>
      <c r="AG205" s="223" t="b">
        <f>OR(AF205,AND(I205&lt;&gt;"",I205=FALSE))</f>
        <v>0</v>
      </c>
      <c r="AH205" s="82"/>
      <c r="AI205" s="82"/>
      <c r="AJ205" s="252"/>
      <c r="AK205" s="252"/>
      <c r="AL205" s="252"/>
      <c r="AM205" s="252"/>
      <c r="AN205" s="252"/>
      <c r="AO205" s="252"/>
      <c r="AP205" s="252"/>
      <c r="AQ205" s="252"/>
      <c r="AR205" s="252"/>
      <c r="AS205" s="252"/>
      <c r="AT205" s="252"/>
      <c r="AU205" s="252"/>
      <c r="AV205" s="252"/>
      <c r="AW205" s="252"/>
      <c r="AX205" s="252"/>
      <c r="AY205" s="252"/>
      <c r="AZ205" s="252"/>
      <c r="BA205" s="252"/>
      <c r="BB205" s="252"/>
      <c r="BC205" s="252"/>
      <c r="BD205" s="252"/>
      <c r="BE205" s="252"/>
      <c r="BF205" s="252"/>
      <c r="BG205" s="252"/>
      <c r="BH205" s="252"/>
      <c r="BI205" s="252"/>
      <c r="BJ205" s="252"/>
      <c r="BK205" s="252"/>
      <c r="BL205" s="252"/>
      <c r="BM205" s="252"/>
      <c r="BN205" s="252"/>
      <c r="BO205" s="252"/>
      <c r="BP205" s="252"/>
      <c r="BQ205" s="252"/>
      <c r="BR205" s="252"/>
      <c r="BS205" s="252"/>
      <c r="BT205" s="252"/>
      <c r="BU205" s="252"/>
      <c r="BV205" s="252"/>
      <c r="BW205" s="252"/>
      <c r="BX205" s="252"/>
      <c r="BY205" s="252"/>
      <c r="BZ205" s="252"/>
      <c r="CA205" s="252"/>
      <c r="CB205" s="252"/>
      <c r="CC205" s="252"/>
      <c r="CD205" s="252"/>
      <c r="CE205" s="252"/>
      <c r="CF205" s="252"/>
    </row>
    <row r="206" spans="1:84" s="28" customFormat="1" ht="15" customHeight="1" x14ac:dyDescent="0.2">
      <c r="A206" s="70"/>
      <c r="B206" s="71"/>
      <c r="D206" s="91" t="s">
        <v>8</v>
      </c>
      <c r="E206" s="256"/>
      <c r="F206" s="257" t="str">
        <f>IF(OR(X206="",X206=EUconst_NA),"",IF(CNTR_SmallEmitter,1,X206))</f>
        <v/>
      </c>
      <c r="G206" s="826"/>
      <c r="H206" s="827"/>
      <c r="I206" s="99"/>
      <c r="J206" s="99"/>
      <c r="K206" s="221"/>
      <c r="L206" s="258"/>
      <c r="M206" s="834" t="str">
        <f>IF(OR(ISBLANK(L206),L206=EUconst_NoTier),"",IF($Z206=0,EUconst_NotApplicable,IF(ISERROR($Z206),"",$Z206)))</f>
        <v/>
      </c>
      <c r="N206" s="835"/>
      <c r="O206" s="84"/>
      <c r="P206" s="214"/>
      <c r="Q206" s="214"/>
      <c r="R206" s="238" t="str">
        <f>R205</f>
        <v/>
      </c>
      <c r="S206" s="152"/>
      <c r="T206" s="251" t="str">
        <f>IF(COUNTIF(EUconst_FactorRelevantInklPFC,E206)=0,"",INDEX(EUwideConstants!$C$665:$C$680,MATCH(E206,EUconst_FactorRelevantInklPFC,0))&amp;R206)</f>
        <v/>
      </c>
      <c r="U206" s="82"/>
      <c r="V206" s="251" t="str">
        <f>IF(T206="","",INDEX(EUwideConstants!$E$665:$E$680,MATCH(E206,EUconst_FactorRelevantInklPFC,0)))</f>
        <v/>
      </c>
      <c r="W206" s="82"/>
      <c r="X206" s="223" t="str">
        <f>IF(OR(R206="",T206=""),"",IF(CNTR_IsCategoryA,INDEX(EUwideConstants!$G:$G,MATCH(T206,EUwideConstants!$Q:$Q,0)),INDEX(EUwideConstants!$N:$N,MATCH(T206,EUwideConstants!$Q:$Q,0))))</f>
        <v/>
      </c>
      <c r="Y206" s="251" t="str">
        <f>IF(F206="","",IF(F206=EUconst_NA,"",INDEX(EUwideConstants!$H:$M,MATCH(T206,EUwideConstants!$Q:$Q,0),MATCH(F206,CNTR_TierList,0))))</f>
        <v/>
      </c>
      <c r="Z206" s="251" t="str">
        <f>IF(ISBLANK(L206),"",IF(L206=EUconst_NA,"",INDEX(EUwideConstants!$H:$M,MATCH(T206,EUwideConstants!$Q:$Q,0),MATCH(L206,CNTR_TierList,0))))</f>
        <v/>
      </c>
      <c r="AA206" s="82"/>
      <c r="AB206" s="223" t="b">
        <f>AND(COUNTA(CNTR_ListRelevantSections)&gt;0,E199="")</f>
        <v>0</v>
      </c>
      <c r="AC206" s="223" t="b">
        <f>AND(COUNTA(CNTR_ListRelevantSections)&gt;0,OR(E206="",AB206))</f>
        <v>0</v>
      </c>
      <c r="AD206" s="223" t="b">
        <f t="shared" si="9"/>
        <v>0</v>
      </c>
      <c r="AE206" s="223" t="b">
        <f t="shared" si="9"/>
        <v>0</v>
      </c>
      <c r="AF206" s="223" t="b">
        <f>OR(AD206,AND(J206&lt;&gt;"",J206=FALSE))</f>
        <v>0</v>
      </c>
      <c r="AG206" s="223" t="b">
        <f>OR(AF206,AND(I206&lt;&gt;"",I206=FALSE))</f>
        <v>0</v>
      </c>
      <c r="AH206" s="82"/>
      <c r="AI206" s="82"/>
      <c r="AJ206" s="252"/>
      <c r="AK206" s="252"/>
      <c r="AL206" s="252"/>
      <c r="AM206" s="252"/>
      <c r="AN206" s="252"/>
      <c r="AO206" s="252"/>
      <c r="AP206" s="252"/>
      <c r="AQ206" s="252"/>
      <c r="AR206" s="252"/>
      <c r="AS206" s="252"/>
      <c r="AT206" s="252"/>
      <c r="AU206" s="252"/>
      <c r="AV206" s="252"/>
      <c r="AW206" s="252"/>
      <c r="AX206" s="252"/>
      <c r="AY206" s="252"/>
      <c r="AZ206" s="252"/>
      <c r="BA206" s="252"/>
      <c r="BB206" s="252"/>
      <c r="BC206" s="252"/>
      <c r="BD206" s="252"/>
      <c r="BE206" s="252"/>
      <c r="BF206" s="252"/>
      <c r="BG206" s="252"/>
      <c r="BH206" s="252"/>
      <c r="BI206" s="252"/>
      <c r="BJ206" s="252"/>
      <c r="BK206" s="252"/>
      <c r="BL206" s="252"/>
      <c r="BM206" s="252"/>
      <c r="BN206" s="252"/>
      <c r="BO206" s="252"/>
      <c r="BP206" s="252"/>
      <c r="BQ206" s="252"/>
      <c r="BR206" s="252"/>
      <c r="BS206" s="252"/>
      <c r="BT206" s="252"/>
      <c r="BU206" s="252"/>
      <c r="BV206" s="252"/>
      <c r="BW206" s="252"/>
      <c r="BX206" s="252"/>
      <c r="BY206" s="252"/>
      <c r="BZ206" s="252"/>
      <c r="CA206" s="252"/>
      <c r="CB206" s="252"/>
      <c r="CC206" s="252"/>
      <c r="CD206" s="252"/>
      <c r="CE206" s="252"/>
      <c r="CF206" s="252"/>
    </row>
    <row r="207" spans="1:84" s="28" customFormat="1" ht="15" customHeight="1" x14ac:dyDescent="0.2">
      <c r="A207" s="70"/>
      <c r="B207" s="71"/>
      <c r="D207" s="91" t="s">
        <v>9</v>
      </c>
      <c r="E207" s="256"/>
      <c r="F207" s="257" t="str">
        <f>IF(OR(X207="",X207=EUconst_NA),"",IF(CNTR_SmallEmitter,1,X207))</f>
        <v/>
      </c>
      <c r="G207" s="826"/>
      <c r="H207" s="827"/>
      <c r="I207" s="99"/>
      <c r="J207" s="99"/>
      <c r="K207" s="221"/>
      <c r="L207" s="258"/>
      <c r="M207" s="834" t="str">
        <f>IF(OR(ISBLANK(L207),L207=EUconst_NoTier),"",IF($Z207=0,EUconst_NotApplicable,IF(ISERROR($Z207),"",$Z207)))</f>
        <v/>
      </c>
      <c r="N207" s="835"/>
      <c r="O207" s="84"/>
      <c r="P207" s="214"/>
      <c r="Q207" s="214"/>
      <c r="R207" s="238" t="str">
        <f>R206</f>
        <v/>
      </c>
      <c r="S207" s="152"/>
      <c r="T207" s="251" t="str">
        <f>IF(COUNTIF(EUconst_FactorRelevantInklPFC,E207)=0,"",INDEX(EUwideConstants!$C$665:$C$680,MATCH(E207,EUconst_FactorRelevantInklPFC,0))&amp;R207)</f>
        <v/>
      </c>
      <c r="U207" s="82"/>
      <c r="V207" s="251" t="str">
        <f>IF(T207="","",INDEX(EUwideConstants!$E$665:$E$680,MATCH(E207,EUconst_FactorRelevantInklPFC,0)))</f>
        <v/>
      </c>
      <c r="W207" s="82"/>
      <c r="X207" s="223" t="str">
        <f>IF(OR(R207="",T207=""),"",IF(CNTR_IsCategoryA,INDEX(EUwideConstants!$G:$G,MATCH(T207,EUwideConstants!$Q:$Q,0)),INDEX(EUwideConstants!$N:$N,MATCH(T207,EUwideConstants!$Q:$Q,0))))</f>
        <v/>
      </c>
      <c r="Y207" s="251" t="str">
        <f>IF(F207="","",IF(F207=EUconst_NA,"",INDEX(EUwideConstants!$H:$M,MATCH(T207,EUwideConstants!$Q:$Q,0),MATCH(F207,CNTR_TierList,0))))</f>
        <v/>
      </c>
      <c r="Z207" s="251" t="str">
        <f>IF(ISBLANK(L207),"",IF(L207=EUconst_NA,"",INDEX(EUwideConstants!$H:$M,MATCH(T207,EUwideConstants!$Q:$Q,0),MATCH(L207,CNTR_TierList,0))))</f>
        <v/>
      </c>
      <c r="AA207" s="82"/>
      <c r="AB207" s="223" t="b">
        <f>AND(COUNTA(CNTR_ListRelevantSections)&gt;0,E199="")</f>
        <v>0</v>
      </c>
      <c r="AC207" s="223" t="b">
        <f>AND(COUNTA(CNTR_ListRelevantSections)&gt;0,OR(E207="",AB207))</f>
        <v>0</v>
      </c>
      <c r="AD207" s="223" t="b">
        <f t="shared" si="9"/>
        <v>0</v>
      </c>
      <c r="AE207" s="223" t="b">
        <f t="shared" si="9"/>
        <v>0</v>
      </c>
      <c r="AF207" s="223" t="b">
        <f>OR(AD207,AND(J207&lt;&gt;"",J207=FALSE))</f>
        <v>0</v>
      </c>
      <c r="AG207" s="223" t="b">
        <f>OR(AF207,AND(I207&lt;&gt;"",I207=FALSE))</f>
        <v>0</v>
      </c>
      <c r="AH207" s="82"/>
      <c r="AI207" s="82"/>
      <c r="AJ207" s="252"/>
      <c r="AK207" s="252"/>
      <c r="AL207" s="252"/>
      <c r="AM207" s="252"/>
      <c r="AN207" s="252"/>
      <c r="AO207" s="252"/>
      <c r="AP207" s="252"/>
      <c r="AQ207" s="252"/>
      <c r="AR207" s="252"/>
      <c r="AS207" s="252"/>
      <c r="AT207" s="252"/>
      <c r="AU207" s="252"/>
      <c r="AV207" s="252"/>
      <c r="AW207" s="252"/>
      <c r="AX207" s="252"/>
      <c r="AY207" s="252"/>
      <c r="AZ207" s="252"/>
      <c r="BA207" s="252"/>
      <c r="BB207" s="252"/>
      <c r="BC207" s="252"/>
      <c r="BD207" s="252"/>
      <c r="BE207" s="252"/>
      <c r="BF207" s="252"/>
      <c r="BG207" s="252"/>
      <c r="BH207" s="252"/>
      <c r="BI207" s="252"/>
      <c r="BJ207" s="252"/>
      <c r="BK207" s="252"/>
      <c r="BL207" s="252"/>
      <c r="BM207" s="252"/>
      <c r="BN207" s="252"/>
      <c r="BO207" s="252"/>
      <c r="BP207" s="252"/>
      <c r="BQ207" s="252"/>
      <c r="BR207" s="252"/>
      <c r="BS207" s="252"/>
      <c r="BT207" s="252"/>
      <c r="BU207" s="252"/>
      <c r="BV207" s="252"/>
      <c r="BW207" s="252"/>
      <c r="BX207" s="252"/>
      <c r="BY207" s="252"/>
      <c r="BZ207" s="252"/>
      <c r="CA207" s="252"/>
      <c r="CB207" s="252"/>
      <c r="CC207" s="252"/>
      <c r="CD207" s="252"/>
      <c r="CE207" s="252"/>
      <c r="CF207" s="252"/>
    </row>
    <row r="208" spans="1:84" s="28" customFormat="1" ht="5.0999999999999996" customHeight="1" x14ac:dyDescent="0.2">
      <c r="A208" s="70"/>
      <c r="B208" s="71"/>
      <c r="C208" s="15"/>
      <c r="D208" s="121"/>
      <c r="G208" s="121"/>
      <c r="H208" s="121"/>
      <c r="I208" s="121"/>
      <c r="J208" s="121"/>
      <c r="O208" s="84"/>
      <c r="P208" s="214"/>
      <c r="Q208" s="214"/>
      <c r="R208" s="214"/>
      <c r="S208" s="214"/>
      <c r="T208" s="82"/>
      <c r="U208" s="82"/>
      <c r="V208" s="82"/>
      <c r="W208" s="82"/>
      <c r="X208" s="82"/>
      <c r="Y208" s="82"/>
      <c r="Z208" s="82"/>
      <c r="AA208" s="82"/>
      <c r="AB208" s="82"/>
      <c r="AC208" s="82"/>
      <c r="AD208" s="82"/>
      <c r="AE208" s="82"/>
      <c r="AF208" s="82"/>
      <c r="AG208" s="82"/>
      <c r="AH208" s="82"/>
      <c r="AI208" s="82"/>
    </row>
    <row r="209" spans="1:84" s="28" customFormat="1" ht="12.75" customHeight="1" x14ac:dyDescent="0.2">
      <c r="A209" s="70"/>
      <c r="B209" s="71"/>
      <c r="D209" s="121" t="s">
        <v>12</v>
      </c>
      <c r="E209" s="259" t="str">
        <f>Translations!$B$94</f>
        <v>Beskrivning</v>
      </c>
      <c r="G209" s="260"/>
      <c r="H209" s="121"/>
      <c r="I209" s="121"/>
      <c r="J209" s="121"/>
      <c r="K209" s="121"/>
      <c r="L209" s="121"/>
      <c r="M209" s="121"/>
      <c r="N209" s="121"/>
      <c r="O209" s="84"/>
      <c r="P209" s="214"/>
      <c r="Q209" s="214"/>
      <c r="R209" s="214"/>
      <c r="S209" s="214"/>
      <c r="T209" s="82"/>
      <c r="U209" s="82"/>
      <c r="V209" s="82"/>
      <c r="W209" s="82"/>
      <c r="X209" s="82"/>
      <c r="Y209" s="82"/>
      <c r="Z209" s="82"/>
      <c r="AA209" s="82"/>
      <c r="AB209" s="82"/>
      <c r="AC209" s="82"/>
      <c r="AD209" s="82"/>
      <c r="AE209" s="82"/>
      <c r="AF209" s="82"/>
      <c r="AG209" s="82"/>
      <c r="AH209" s="82"/>
      <c r="AI209" s="82"/>
    </row>
    <row r="210" spans="1:84" s="28" customFormat="1" ht="12.75" customHeight="1" x14ac:dyDescent="0.2">
      <c r="A210" s="70"/>
      <c r="B210" s="213"/>
      <c r="C210" s="15"/>
      <c r="D210" s="121"/>
      <c r="E210" s="757" t="str">
        <f>Translations!$B$588</f>
        <v>Om du behöver mer utrymme för beskrivningen kan du också använda externa filer och hänvisa till dem här.</v>
      </c>
      <c r="F210" s="757"/>
      <c r="G210" s="757"/>
      <c r="H210" s="757"/>
      <c r="I210" s="757"/>
      <c r="J210" s="757"/>
      <c r="K210" s="757"/>
      <c r="L210" s="757"/>
      <c r="M210" s="757"/>
      <c r="N210" s="757"/>
      <c r="O210" s="84"/>
      <c r="P210" s="77"/>
      <c r="Q210" s="214"/>
      <c r="R210" s="214"/>
      <c r="S210" s="214"/>
      <c r="T210" s="82"/>
      <c r="U210" s="82"/>
      <c r="V210" s="82"/>
      <c r="W210" s="82"/>
      <c r="X210" s="82"/>
      <c r="Y210" s="82"/>
      <c r="Z210" s="82"/>
      <c r="AA210" s="82"/>
      <c r="AB210" s="82"/>
      <c r="AC210" s="82"/>
      <c r="AD210" s="82"/>
      <c r="AE210" s="82"/>
      <c r="AF210" s="82"/>
      <c r="AG210" s="82"/>
      <c r="AH210" s="82"/>
      <c r="AI210" s="82"/>
    </row>
    <row r="211" spans="1:84" s="28" customFormat="1" ht="12.75" customHeight="1" x14ac:dyDescent="0.2">
      <c r="A211" s="261"/>
      <c r="B211" s="78"/>
      <c r="E211" s="836"/>
      <c r="F211" s="837"/>
      <c r="G211" s="837"/>
      <c r="H211" s="837"/>
      <c r="I211" s="837"/>
      <c r="J211" s="837"/>
      <c r="K211" s="837"/>
      <c r="L211" s="837"/>
      <c r="M211" s="837"/>
      <c r="N211" s="838"/>
      <c r="O211" s="81"/>
      <c r="P211" s="82"/>
      <c r="Q211" s="82"/>
      <c r="R211" s="82"/>
      <c r="S211" s="82"/>
      <c r="T211" s="82"/>
      <c r="U211" s="82"/>
      <c r="V211" s="82"/>
      <c r="W211" s="82"/>
      <c r="X211" s="82"/>
      <c r="Y211" s="82"/>
      <c r="Z211" s="82"/>
      <c r="AA211" s="82"/>
      <c r="AB211" s="82"/>
      <c r="AC211" s="82"/>
      <c r="AD211" s="82"/>
      <c r="AE211" s="82"/>
      <c r="AF211" s="82"/>
      <c r="AG211" s="82"/>
      <c r="AH211" s="82"/>
      <c r="AI211" s="251" t="b">
        <f>AND(COUNTA(CNTR_ListRelevantSections)&gt;0,OR(AB207,COUNTA(E205:E207)=0))</f>
        <v>0</v>
      </c>
    </row>
    <row r="212" spans="1:84" s="28" customFormat="1" ht="12.75" customHeight="1" x14ac:dyDescent="0.2">
      <c r="A212" s="261"/>
      <c r="B212" s="78"/>
      <c r="E212" s="828"/>
      <c r="F212" s="829"/>
      <c r="G212" s="829"/>
      <c r="H212" s="829"/>
      <c r="I212" s="829"/>
      <c r="J212" s="829"/>
      <c r="K212" s="829"/>
      <c r="L212" s="829"/>
      <c r="M212" s="829"/>
      <c r="N212" s="830"/>
      <c r="O212" s="81"/>
      <c r="P212" s="82"/>
      <c r="Q212" s="82"/>
      <c r="R212" s="82"/>
      <c r="S212" s="82"/>
      <c r="T212" s="82"/>
      <c r="U212" s="82"/>
      <c r="V212" s="82"/>
      <c r="W212" s="82"/>
      <c r="X212" s="82"/>
      <c r="Y212" s="82"/>
      <c r="Z212" s="82"/>
      <c r="AA212" s="82"/>
      <c r="AB212" s="82"/>
      <c r="AC212" s="82"/>
      <c r="AD212" s="82"/>
      <c r="AE212" s="82"/>
      <c r="AF212" s="82"/>
      <c r="AG212" s="82"/>
      <c r="AH212" s="82"/>
      <c r="AI212" s="251" t="b">
        <f>AI211</f>
        <v>0</v>
      </c>
    </row>
    <row r="213" spans="1:84" s="28" customFormat="1" ht="12.75" customHeight="1" x14ac:dyDescent="0.2">
      <c r="A213" s="261"/>
      <c r="B213" s="78"/>
      <c r="E213" s="828"/>
      <c r="F213" s="829"/>
      <c r="G213" s="829"/>
      <c r="H213" s="829"/>
      <c r="I213" s="829"/>
      <c r="J213" s="829"/>
      <c r="K213" s="829"/>
      <c r="L213" s="829"/>
      <c r="M213" s="829"/>
      <c r="N213" s="830"/>
      <c r="O213" s="81"/>
      <c r="P213" s="82"/>
      <c r="Q213" s="82"/>
      <c r="R213" s="82"/>
      <c r="S213" s="82"/>
      <c r="T213" s="82"/>
      <c r="U213" s="82"/>
      <c r="V213" s="82"/>
      <c r="W213" s="82"/>
      <c r="X213" s="82"/>
      <c r="Y213" s="82"/>
      <c r="Z213" s="82"/>
      <c r="AA213" s="82"/>
      <c r="AB213" s="82"/>
      <c r="AC213" s="82"/>
      <c r="AD213" s="82"/>
      <c r="AE213" s="82"/>
      <c r="AF213" s="82"/>
      <c r="AG213" s="82"/>
      <c r="AH213" s="82"/>
      <c r="AI213" s="251" t="b">
        <f>AI212</f>
        <v>0</v>
      </c>
    </row>
    <row r="214" spans="1:84" s="28" customFormat="1" ht="12.75" customHeight="1" x14ac:dyDescent="0.2">
      <c r="A214" s="261"/>
      <c r="B214" s="78"/>
      <c r="E214" s="828"/>
      <c r="F214" s="829"/>
      <c r="G214" s="829"/>
      <c r="H214" s="829"/>
      <c r="I214" s="829"/>
      <c r="J214" s="829"/>
      <c r="K214" s="829"/>
      <c r="L214" s="829"/>
      <c r="M214" s="829"/>
      <c r="N214" s="830"/>
      <c r="O214" s="81"/>
      <c r="P214" s="82"/>
      <c r="Q214" s="82"/>
      <c r="R214" s="82"/>
      <c r="S214" s="82"/>
      <c r="T214" s="82"/>
      <c r="U214" s="82"/>
      <c r="V214" s="82"/>
      <c r="W214" s="82"/>
      <c r="X214" s="82"/>
      <c r="Y214" s="82"/>
      <c r="Z214" s="82"/>
      <c r="AA214" s="82"/>
      <c r="AB214" s="82"/>
      <c r="AC214" s="82"/>
      <c r="AD214" s="82"/>
      <c r="AE214" s="82"/>
      <c r="AF214" s="82"/>
      <c r="AG214" s="82"/>
      <c r="AH214" s="82"/>
      <c r="AI214" s="251" t="b">
        <f>AI213</f>
        <v>0</v>
      </c>
    </row>
    <row r="215" spans="1:84" s="28" customFormat="1" ht="12.75" customHeight="1" x14ac:dyDescent="0.2">
      <c r="A215" s="261"/>
      <c r="B215" s="78"/>
      <c r="E215" s="831"/>
      <c r="F215" s="832"/>
      <c r="G215" s="832"/>
      <c r="H215" s="832"/>
      <c r="I215" s="832"/>
      <c r="J215" s="832"/>
      <c r="K215" s="832"/>
      <c r="L215" s="832"/>
      <c r="M215" s="832"/>
      <c r="N215" s="833"/>
      <c r="O215" s="81"/>
      <c r="P215" s="82"/>
      <c r="Q215" s="82"/>
      <c r="R215" s="82"/>
      <c r="S215" s="82"/>
      <c r="T215" s="82"/>
      <c r="U215" s="82"/>
      <c r="V215" s="82"/>
      <c r="W215" s="82"/>
      <c r="X215" s="82"/>
      <c r="Y215" s="82"/>
      <c r="Z215" s="82"/>
      <c r="AA215" s="82"/>
      <c r="AB215" s="82"/>
      <c r="AC215" s="82"/>
      <c r="AD215" s="82"/>
      <c r="AE215" s="82"/>
      <c r="AF215" s="82"/>
      <c r="AG215" s="82"/>
      <c r="AH215" s="82"/>
      <c r="AI215" s="251" t="b">
        <f>AI214</f>
        <v>0</v>
      </c>
    </row>
    <row r="216" spans="1:84" s="28" customFormat="1" ht="12.75" customHeight="1" thickBot="1" x14ac:dyDescent="0.25">
      <c r="A216" s="261"/>
      <c r="B216" s="78"/>
      <c r="D216" s="121"/>
      <c r="E216" s="262"/>
      <c r="F216" s="262"/>
      <c r="G216" s="262"/>
      <c r="H216" s="262"/>
      <c r="I216" s="262"/>
      <c r="J216" s="262"/>
      <c r="K216" s="262"/>
      <c r="L216" s="262"/>
      <c r="M216" s="262"/>
      <c r="N216" s="121"/>
      <c r="O216" s="81"/>
      <c r="P216" s="82"/>
      <c r="Q216" s="82"/>
      <c r="R216" s="82"/>
      <c r="S216" s="82"/>
      <c r="T216" s="82"/>
      <c r="U216" s="82"/>
      <c r="V216" s="82"/>
      <c r="W216" s="82"/>
      <c r="X216" s="82"/>
      <c r="Y216" s="82"/>
      <c r="Z216" s="82"/>
      <c r="AA216" s="82"/>
      <c r="AB216" s="82"/>
      <c r="AC216" s="82"/>
      <c r="AD216" s="82"/>
      <c r="AE216" s="82"/>
      <c r="AF216" s="82"/>
      <c r="AG216" s="82"/>
      <c r="AH216" s="82"/>
      <c r="AI216" s="82"/>
      <c r="CF216" s="263"/>
    </row>
    <row r="217" spans="1:84" ht="13.5" customHeight="1" thickBot="1" x14ac:dyDescent="0.25">
      <c r="A217" s="65"/>
      <c r="B217" s="69"/>
      <c r="C217" s="244"/>
      <c r="D217" s="245"/>
      <c r="E217" s="246"/>
      <c r="F217" s="247"/>
      <c r="G217" s="248"/>
      <c r="H217" s="248"/>
      <c r="I217" s="248"/>
      <c r="J217" s="248"/>
      <c r="K217" s="248"/>
      <c r="L217" s="248"/>
      <c r="M217" s="248"/>
      <c r="N217" s="248"/>
      <c r="O217" s="67"/>
      <c r="U217" s="188"/>
      <c r="X217" s="188"/>
    </row>
    <row r="218" spans="1:84" s="28" customFormat="1" ht="15" customHeight="1" thickBot="1" x14ac:dyDescent="0.25">
      <c r="A218" s="159" t="str">
        <f>IF(E218="","","PRINT")</f>
        <v/>
      </c>
      <c r="B218" s="71"/>
      <c r="C218" s="218">
        <f>C199+1</f>
        <v>11</v>
      </c>
      <c r="D218" s="15"/>
      <c r="E218" s="848"/>
      <c r="F218" s="849"/>
      <c r="G218" s="849"/>
      <c r="H218" s="849"/>
      <c r="I218" s="849"/>
      <c r="J218" s="849"/>
      <c r="K218" s="849"/>
      <c r="L218" s="850"/>
      <c r="M218" s="842" t="str">
        <f>IF(E219="","",INDEX(EUwideConstants!$F$312:$F$353,MATCH(E219,EUConst_TierActivityListNames,0)))</f>
        <v/>
      </c>
      <c r="N218" s="843"/>
      <c r="O218" s="151"/>
      <c r="P218" s="223" t="str">
        <f>IF(AND(E218&lt;&gt;"",COUNTIF(P219:$P$603,"PRINT")=0),"PRINT","")</f>
        <v/>
      </c>
      <c r="Q218" s="152"/>
      <c r="R218" s="249" t="str">
        <f>IF(E218="","",MATCH(E218,'B_Beskrivning av förbättringar'!$Q$54:$Q$83,0))</f>
        <v/>
      </c>
      <c r="S218" s="250" t="s">
        <v>21</v>
      </c>
      <c r="T218" s="152"/>
      <c r="U218" s="152"/>
      <c r="V218" s="152"/>
      <c r="W218" s="152"/>
      <c r="X218" s="152"/>
      <c r="Y218" s="152"/>
      <c r="Z218" s="152"/>
      <c r="AA218" s="152"/>
      <c r="AB218" s="152"/>
      <c r="AC218" s="152"/>
      <c r="AD218" s="152"/>
      <c r="AE218" s="152"/>
      <c r="AF218" s="152"/>
      <c r="AG218" s="152"/>
      <c r="AH218" s="152"/>
      <c r="AI218" s="251" t="b">
        <f>CNTR_CalcRelevant=EUconst_NotRelevant</f>
        <v>0</v>
      </c>
      <c r="AJ218" s="252"/>
      <c r="AK218" s="252"/>
      <c r="AL218" s="252"/>
      <c r="AM218" s="252"/>
      <c r="AN218" s="252"/>
      <c r="AO218" s="252"/>
      <c r="AP218" s="252"/>
      <c r="AQ218" s="252"/>
      <c r="AR218" s="252"/>
      <c r="AS218" s="252"/>
      <c r="AT218" s="252"/>
      <c r="AU218" s="252"/>
      <c r="AV218" s="252"/>
      <c r="AW218" s="252"/>
      <c r="AX218" s="252"/>
      <c r="AY218" s="252"/>
      <c r="AZ218" s="252"/>
      <c r="BA218" s="252"/>
      <c r="BB218" s="252"/>
      <c r="BC218" s="252"/>
      <c r="BD218" s="252"/>
      <c r="BE218" s="252"/>
      <c r="BF218" s="252"/>
      <c r="BG218" s="252"/>
      <c r="BH218" s="252"/>
      <c r="BI218" s="252"/>
      <c r="BJ218" s="252"/>
      <c r="BK218" s="252"/>
      <c r="BL218" s="252"/>
      <c r="BM218" s="252"/>
      <c r="BN218" s="252"/>
      <c r="BO218" s="252"/>
      <c r="BP218" s="252"/>
      <c r="BQ218" s="252"/>
      <c r="BR218" s="252"/>
      <c r="BS218" s="252"/>
      <c r="BT218" s="252"/>
      <c r="BU218" s="252"/>
      <c r="BV218" s="252"/>
      <c r="BW218" s="252"/>
      <c r="BX218" s="252"/>
      <c r="BY218" s="252"/>
      <c r="BZ218" s="252"/>
      <c r="CA218" s="252"/>
      <c r="CB218" s="252"/>
      <c r="CC218" s="252"/>
      <c r="CD218" s="252"/>
      <c r="CE218" s="252"/>
      <c r="CF218" s="252"/>
    </row>
    <row r="219" spans="1:84" s="28" customFormat="1" ht="15" customHeight="1" thickBot="1" x14ac:dyDescent="0.25">
      <c r="A219" s="70"/>
      <c r="B219" s="71"/>
      <c r="C219" s="15"/>
      <c r="D219" s="15"/>
      <c r="E219" s="839" t="str">
        <f>IF(E218="","",INDEX('B_Beskrivning av förbättringar'!$E$54:$E$83,R218))</f>
        <v/>
      </c>
      <c r="F219" s="840"/>
      <c r="G219" s="840"/>
      <c r="H219" s="840"/>
      <c r="I219" s="840"/>
      <c r="J219" s="840"/>
      <c r="K219" s="840"/>
      <c r="L219" s="841"/>
      <c r="M219" s="842" t="str">
        <f>IF(E218="","",INDEX('B_Beskrivning av förbättringar'!$M$54:$M$83,R218))</f>
        <v/>
      </c>
      <c r="N219" s="843"/>
      <c r="O219" s="151"/>
      <c r="P219" s="82"/>
      <c r="Q219" s="152"/>
      <c r="R219" s="238" t="str">
        <f>E219</f>
        <v/>
      </c>
      <c r="S219" s="238" t="str">
        <f>IF(E219="","",MATCH(E219,EUConst_TierActivityListNames,0)&gt;40)</f>
        <v/>
      </c>
      <c r="T219" s="152"/>
      <c r="U219" s="152"/>
      <c r="V219" s="152"/>
      <c r="W219" s="152"/>
      <c r="X219" s="152"/>
      <c r="Y219" s="152"/>
      <c r="Z219" s="152"/>
      <c r="AA219" s="152"/>
      <c r="AB219" s="152"/>
      <c r="AC219" s="152"/>
      <c r="AD219" s="152"/>
      <c r="AE219" s="152"/>
      <c r="AF219" s="152"/>
      <c r="AG219" s="152"/>
      <c r="AH219" s="152"/>
      <c r="AI219" s="152"/>
      <c r="AJ219" s="252"/>
      <c r="AK219" s="252"/>
      <c r="AL219" s="252"/>
      <c r="AM219" s="252"/>
      <c r="AN219" s="252"/>
      <c r="AO219" s="252"/>
      <c r="AP219" s="252"/>
      <c r="AQ219" s="252"/>
      <c r="AR219" s="252"/>
      <c r="AS219" s="252"/>
      <c r="AT219" s="252"/>
      <c r="AU219" s="252"/>
      <c r="AV219" s="252"/>
      <c r="AW219" s="252"/>
      <c r="AX219" s="252"/>
      <c r="AY219" s="252"/>
      <c r="AZ219" s="252"/>
      <c r="BA219" s="252"/>
      <c r="BB219" s="252"/>
      <c r="BC219" s="252"/>
      <c r="BD219" s="252"/>
      <c r="BE219" s="252"/>
      <c r="BF219" s="252"/>
      <c r="BG219" s="252"/>
      <c r="BH219" s="252"/>
      <c r="BI219" s="252"/>
      <c r="BJ219" s="252"/>
      <c r="BK219" s="252"/>
      <c r="BL219" s="252"/>
      <c r="BM219" s="252"/>
      <c r="BN219" s="252"/>
      <c r="BO219" s="252"/>
      <c r="BP219" s="252"/>
      <c r="BQ219" s="252"/>
      <c r="BR219" s="252"/>
      <c r="BS219" s="252"/>
      <c r="BT219" s="252"/>
      <c r="BU219" s="252"/>
      <c r="BV219" s="252"/>
      <c r="BW219" s="252"/>
      <c r="BX219" s="252"/>
      <c r="BY219" s="252"/>
      <c r="BZ219" s="252"/>
      <c r="CA219" s="252"/>
      <c r="CB219" s="252"/>
      <c r="CC219" s="252"/>
      <c r="CD219" s="252"/>
      <c r="CE219" s="252"/>
      <c r="CF219" s="252"/>
    </row>
    <row r="220" spans="1:84" s="28" customFormat="1" ht="5.0999999999999996" customHeight="1" x14ac:dyDescent="0.2">
      <c r="A220" s="70"/>
      <c r="B220" s="71"/>
      <c r="C220" s="15"/>
      <c r="D220" s="15"/>
      <c r="E220" s="15"/>
      <c r="F220" s="15"/>
      <c r="G220" s="5"/>
      <c r="H220" s="5"/>
      <c r="I220" s="5"/>
      <c r="M220" s="5"/>
      <c r="N220" s="5"/>
      <c r="O220" s="151"/>
      <c r="P220" s="214"/>
      <c r="Q220" s="152"/>
      <c r="R220" s="152"/>
      <c r="S220" s="152"/>
      <c r="T220" s="152"/>
      <c r="U220" s="152"/>
      <c r="V220" s="152"/>
      <c r="W220" s="152"/>
      <c r="X220" s="152"/>
      <c r="Y220" s="152"/>
      <c r="Z220" s="152"/>
      <c r="AA220" s="152"/>
      <c r="AB220" s="152"/>
      <c r="AC220" s="152"/>
      <c r="AD220" s="152"/>
      <c r="AE220" s="152"/>
      <c r="AF220" s="152"/>
      <c r="AG220" s="152"/>
      <c r="AH220" s="152"/>
      <c r="AI220" s="152"/>
      <c r="AJ220" s="252"/>
      <c r="AK220" s="252"/>
      <c r="AL220" s="252"/>
      <c r="AM220" s="252"/>
      <c r="AN220" s="252"/>
      <c r="AO220" s="252"/>
      <c r="AP220" s="252"/>
      <c r="AQ220" s="252"/>
      <c r="AR220" s="252"/>
      <c r="AS220" s="252"/>
      <c r="AT220" s="252"/>
      <c r="AU220" s="252"/>
      <c r="AV220" s="252"/>
      <c r="AW220" s="252"/>
      <c r="AX220" s="252"/>
      <c r="AY220" s="252"/>
      <c r="AZ220" s="252"/>
      <c r="BA220" s="252"/>
      <c r="BB220" s="252"/>
      <c r="BC220" s="252"/>
      <c r="BD220" s="252"/>
      <c r="BE220" s="252"/>
      <c r="BF220" s="252"/>
      <c r="BG220" s="252"/>
      <c r="BH220" s="252"/>
      <c r="BI220" s="252"/>
      <c r="BJ220" s="252"/>
      <c r="BK220" s="252"/>
      <c r="BL220" s="252"/>
      <c r="BM220" s="252"/>
      <c r="BN220" s="252"/>
      <c r="BO220" s="252"/>
      <c r="BP220" s="252"/>
      <c r="BQ220" s="252"/>
      <c r="BR220" s="252"/>
      <c r="BS220" s="252"/>
      <c r="BT220" s="252"/>
      <c r="BU220" s="252"/>
      <c r="BV220" s="252"/>
      <c r="BW220" s="252"/>
      <c r="BX220" s="252"/>
      <c r="BY220" s="252"/>
      <c r="BZ220" s="252"/>
      <c r="CA220" s="252"/>
      <c r="CB220" s="252"/>
      <c r="CC220" s="252"/>
      <c r="CD220" s="252"/>
      <c r="CE220" s="252"/>
      <c r="CF220" s="252"/>
    </row>
    <row r="221" spans="1:84" s="28" customFormat="1" ht="12.75" customHeight="1" x14ac:dyDescent="0.2">
      <c r="A221" s="70"/>
      <c r="B221" s="71"/>
      <c r="C221" s="15"/>
      <c r="D221" s="15"/>
      <c r="F221" s="844" t="str">
        <f>IF(E218="","",HYPERLINK("#JUMP_E_8",EUconst_FurtherGuidancePoint1))</f>
        <v/>
      </c>
      <c r="G221" s="845"/>
      <c r="H221" s="845"/>
      <c r="I221" s="845"/>
      <c r="J221" s="845"/>
      <c r="K221" s="845"/>
      <c r="L221" s="845"/>
      <c r="M221" s="846"/>
      <c r="N221" s="5"/>
      <c r="O221" s="151"/>
      <c r="P221" s="214"/>
      <c r="Q221" s="152"/>
      <c r="R221" s="152"/>
      <c r="S221" s="152"/>
      <c r="T221" s="152"/>
      <c r="U221" s="152"/>
      <c r="V221" s="152"/>
      <c r="W221" s="152"/>
      <c r="X221" s="152"/>
      <c r="Y221" s="152"/>
      <c r="Z221" s="152"/>
      <c r="AA221" s="152"/>
      <c r="AB221" s="152"/>
      <c r="AC221" s="152"/>
      <c r="AD221" s="152"/>
      <c r="AE221" s="152"/>
      <c r="AF221" s="152"/>
      <c r="AG221" s="152"/>
      <c r="AH221" s="152"/>
      <c r="AI221" s="152"/>
      <c r="AJ221" s="252"/>
      <c r="AK221" s="252"/>
      <c r="AL221" s="252"/>
      <c r="AM221" s="252"/>
      <c r="AN221" s="252"/>
      <c r="AO221" s="252"/>
      <c r="AP221" s="252"/>
      <c r="AQ221" s="252"/>
      <c r="AR221" s="252"/>
      <c r="AS221" s="252"/>
      <c r="AT221" s="252"/>
      <c r="AU221" s="252"/>
      <c r="AV221" s="252"/>
      <c r="AW221" s="252"/>
      <c r="AX221" s="252"/>
      <c r="AY221" s="252"/>
      <c r="AZ221" s="252"/>
      <c r="BA221" s="252"/>
      <c r="BB221" s="252"/>
      <c r="BC221" s="252"/>
      <c r="BD221" s="252"/>
      <c r="BE221" s="252"/>
      <c r="BF221" s="252"/>
      <c r="BG221" s="252"/>
      <c r="BH221" s="252"/>
      <c r="BI221" s="252"/>
      <c r="BJ221" s="252"/>
      <c r="BK221" s="252"/>
      <c r="BL221" s="252"/>
      <c r="BM221" s="252"/>
      <c r="BN221" s="252"/>
      <c r="BO221" s="252"/>
      <c r="BP221" s="252"/>
      <c r="BQ221" s="252"/>
      <c r="BR221" s="252"/>
      <c r="BS221" s="252"/>
      <c r="BT221" s="252"/>
      <c r="BU221" s="252"/>
      <c r="BV221" s="252"/>
      <c r="BW221" s="252"/>
      <c r="BX221" s="252"/>
      <c r="BY221" s="252"/>
      <c r="BZ221" s="252"/>
      <c r="CA221" s="252"/>
      <c r="CB221" s="252"/>
      <c r="CC221" s="252"/>
      <c r="CD221" s="252"/>
      <c r="CE221" s="252"/>
      <c r="CF221" s="252"/>
    </row>
    <row r="222" spans="1:84" s="28" customFormat="1" ht="5.0999999999999996" customHeight="1" x14ac:dyDescent="0.2">
      <c r="A222" s="70"/>
      <c r="B222" s="71"/>
      <c r="C222" s="15"/>
      <c r="D222" s="121"/>
      <c r="O222" s="84"/>
      <c r="P222" s="214"/>
      <c r="Q222" s="214"/>
      <c r="R222" s="214"/>
      <c r="S222" s="152"/>
      <c r="T222" s="82"/>
      <c r="U222" s="82"/>
      <c r="V222" s="82"/>
      <c r="W222" s="82"/>
      <c r="X222" s="82"/>
      <c r="Y222" s="82"/>
      <c r="Z222" s="152"/>
      <c r="AA222" s="82"/>
      <c r="AB222" s="82"/>
      <c r="AC222" s="82"/>
      <c r="AD222" s="82"/>
      <c r="AE222" s="82"/>
      <c r="AF222" s="82"/>
      <c r="AG222" s="82"/>
      <c r="AH222" s="82"/>
      <c r="AI222" s="82"/>
    </row>
    <row r="223" spans="1:84" s="28" customFormat="1" ht="38.85" customHeight="1" x14ac:dyDescent="0.2">
      <c r="A223" s="70"/>
      <c r="B223" s="71"/>
      <c r="C223" s="15"/>
      <c r="E223" s="253" t="str">
        <f>Translations!$B$609</f>
        <v>Verksamhetsuppgifter eller beräkningsfaktor:</v>
      </c>
      <c r="F223" s="254" t="str">
        <f>Translations!$B$601</f>
        <v>Krävd nivå:</v>
      </c>
      <c r="G223" s="847" t="str">
        <f>Translations!$B$610</f>
        <v xml:space="preserve">Skäl för tidigare avvikelse: </v>
      </c>
      <c r="H223" s="847"/>
      <c r="I223" s="253" t="str">
        <f>Translations!$B$611</f>
        <v>Inverkan på nivåer?</v>
      </c>
      <c r="J223" s="253" t="str">
        <f>Translations!$B$612</f>
        <v>Vidtagna åtgärder:</v>
      </c>
      <c r="K223" s="254" t="str">
        <f>Translations!$B$585</f>
        <v>När?</v>
      </c>
      <c r="L223" s="254" t="str">
        <f>Translations!$B$603</f>
        <v>Tillämpad nivå:</v>
      </c>
      <c r="O223" s="151"/>
      <c r="P223" s="82"/>
      <c r="Q223" s="152"/>
      <c r="R223" s="214"/>
      <c r="S223" s="214"/>
      <c r="T223" s="152"/>
      <c r="U223" s="152"/>
      <c r="V223" s="152"/>
      <c r="W223" s="152"/>
      <c r="X223" s="152"/>
      <c r="Y223" s="152"/>
      <c r="Z223" s="152"/>
      <c r="AA223" s="255" t="s">
        <v>22</v>
      </c>
      <c r="AB223" s="152" t="str">
        <f>$E$33</f>
        <v>Verksamhetsuppgifter eller beräkningsfaktor:</v>
      </c>
      <c r="AC223" s="152" t="str">
        <f>G223</f>
        <v xml:space="preserve">Skäl för tidigare avvikelse: </v>
      </c>
      <c r="AD223" s="152" t="str">
        <f>I223</f>
        <v>Inverkan på nivåer?</v>
      </c>
      <c r="AE223" s="152" t="str">
        <f>J223</f>
        <v>Vidtagna åtgärder:</v>
      </c>
      <c r="AF223" s="152" t="str">
        <f>K223</f>
        <v>När?</v>
      </c>
      <c r="AG223" s="152" t="str">
        <f>L223</f>
        <v>Tillämpad nivå:</v>
      </c>
      <c r="AH223" s="152"/>
      <c r="AI223" s="82"/>
      <c r="AJ223" s="252"/>
      <c r="AK223" s="252"/>
      <c r="AL223" s="252"/>
      <c r="AM223" s="252"/>
      <c r="AN223" s="252"/>
      <c r="AO223" s="252"/>
      <c r="AP223" s="252"/>
      <c r="AQ223" s="252"/>
      <c r="AR223" s="252"/>
      <c r="AS223" s="252"/>
      <c r="AT223" s="252"/>
      <c r="AU223" s="252"/>
      <c r="AV223" s="252"/>
      <c r="AW223" s="252"/>
      <c r="AX223" s="252"/>
      <c r="AY223" s="252"/>
      <c r="AZ223" s="252"/>
      <c r="BA223" s="252"/>
      <c r="BB223" s="252"/>
      <c r="BC223" s="252"/>
      <c r="BD223" s="252"/>
      <c r="BE223" s="252"/>
      <c r="BF223" s="252"/>
      <c r="BG223" s="252"/>
      <c r="BH223" s="252"/>
      <c r="BI223" s="252"/>
      <c r="BJ223" s="252"/>
      <c r="BK223" s="252"/>
      <c r="BL223" s="252"/>
      <c r="BM223" s="252"/>
      <c r="BN223" s="252"/>
      <c r="BO223" s="252"/>
      <c r="BP223" s="252"/>
      <c r="BQ223" s="252"/>
      <c r="BR223" s="252"/>
      <c r="BS223" s="252"/>
      <c r="BT223" s="252"/>
      <c r="BU223" s="252"/>
      <c r="BV223" s="252"/>
      <c r="BW223" s="252"/>
      <c r="BX223" s="252"/>
      <c r="BY223" s="252"/>
      <c r="BZ223" s="252"/>
      <c r="CA223" s="252"/>
      <c r="CB223" s="252"/>
      <c r="CC223" s="252"/>
      <c r="CD223" s="252"/>
      <c r="CE223" s="252"/>
      <c r="CF223" s="252"/>
    </row>
    <row r="224" spans="1:84" s="28" customFormat="1" ht="15" customHeight="1" x14ac:dyDescent="0.2">
      <c r="A224" s="70"/>
      <c r="B224" s="71"/>
      <c r="D224" s="91" t="s">
        <v>6</v>
      </c>
      <c r="E224" s="256"/>
      <c r="F224" s="257" t="str">
        <f>IF(OR(X224="",X224=EUconst_NA),"",IF(CNTR_SmallEmitter,1,X224))</f>
        <v/>
      </c>
      <c r="G224" s="826"/>
      <c r="H224" s="827"/>
      <c r="I224" s="99"/>
      <c r="J224" s="99"/>
      <c r="K224" s="221"/>
      <c r="L224" s="258"/>
      <c r="M224" s="834" t="str">
        <f>IF(OR(ISBLANK(L224),L224=EUconst_NoTier),"",IF($Z224=0,EUconst_NotApplicable,IF(ISERROR($Z224),"",$Z224)))</f>
        <v/>
      </c>
      <c r="N224" s="835"/>
      <c r="O224" s="84"/>
      <c r="P224" s="214"/>
      <c r="Q224" s="214"/>
      <c r="R224" s="238" t="str">
        <f>E219</f>
        <v/>
      </c>
      <c r="S224" s="152"/>
      <c r="T224" s="251" t="str">
        <f>IF(COUNTIF(EUconst_FactorRelevantInklPFC,E224)=0,"",INDEX(EUwideConstants!$C$665:$C$680,MATCH(E224,EUconst_FactorRelevantInklPFC,0))&amp;R224)</f>
        <v/>
      </c>
      <c r="U224" s="82"/>
      <c r="V224" s="251" t="str">
        <f>IF(T224="","",INDEX(EUwideConstants!$E$665:$E$680,MATCH(E224,EUconst_FactorRelevantInklPFC,0)))</f>
        <v/>
      </c>
      <c r="W224" s="82"/>
      <c r="X224" s="223" t="str">
        <f>IF(OR(R224="",T224=""),"",IF(CNTR_IsCategoryA,INDEX(EUwideConstants!$G:$G,MATCH(T224,EUwideConstants!$Q:$Q,0)),INDEX(EUwideConstants!$N:$N,MATCH(T224,EUwideConstants!$Q:$Q,0))))</f>
        <v/>
      </c>
      <c r="Y224" s="251" t="str">
        <f>IF(F224="","",IF(F224=EUconst_NA,"",INDEX(EUwideConstants!$H:$M,MATCH(T224,EUwideConstants!$Q:$Q,0),MATCH(F224,CNTR_TierList,0))))</f>
        <v/>
      </c>
      <c r="Z224" s="251" t="str">
        <f>IF(ISBLANK(L224),"",IF(L224=EUconst_NA,"",INDEX(EUwideConstants!$H:$M,MATCH(T224,EUwideConstants!$Q:$Q,0),MATCH(L224,CNTR_TierList,0))))</f>
        <v/>
      </c>
      <c r="AA224" s="82"/>
      <c r="AB224" s="223" t="b">
        <f>AND(COUNTA(CNTR_ListRelevantSections)&gt;0,E218="")</f>
        <v>0</v>
      </c>
      <c r="AC224" s="223" t="b">
        <f>AND(COUNTA(CNTR_ListRelevantSections)&gt;0,OR(E224="",AB224))</f>
        <v>0</v>
      </c>
      <c r="AD224" s="223" t="b">
        <f t="shared" ref="AD224:AE226" si="10">AC224</f>
        <v>0</v>
      </c>
      <c r="AE224" s="223" t="b">
        <f t="shared" si="10"/>
        <v>0</v>
      </c>
      <c r="AF224" s="223" t="b">
        <f>OR(AD224,AND(J224&lt;&gt;"",J224=FALSE))</f>
        <v>0</v>
      </c>
      <c r="AG224" s="223" t="b">
        <f>OR(AF224,AND(I224&lt;&gt;"",I224=FALSE))</f>
        <v>0</v>
      </c>
      <c r="AH224" s="82"/>
      <c r="AI224" s="82"/>
      <c r="AJ224" s="252"/>
      <c r="AK224" s="252"/>
      <c r="AL224" s="252"/>
      <c r="AM224" s="252"/>
      <c r="AN224" s="252"/>
      <c r="AO224" s="252"/>
      <c r="AP224" s="252"/>
      <c r="AQ224" s="252"/>
      <c r="AR224" s="252"/>
      <c r="AS224" s="252"/>
      <c r="AT224" s="252"/>
      <c r="AU224" s="252"/>
      <c r="AV224" s="252"/>
      <c r="AW224" s="252"/>
      <c r="AX224" s="252"/>
      <c r="AY224" s="252"/>
      <c r="AZ224" s="252"/>
      <c r="BA224" s="252"/>
      <c r="BB224" s="252"/>
      <c r="BC224" s="252"/>
      <c r="BD224" s="252"/>
      <c r="BE224" s="252"/>
      <c r="BF224" s="252"/>
      <c r="BG224" s="252"/>
      <c r="BH224" s="252"/>
      <c r="BI224" s="252"/>
      <c r="BJ224" s="252"/>
      <c r="BK224" s="252"/>
      <c r="BL224" s="252"/>
      <c r="BM224" s="252"/>
      <c r="BN224" s="252"/>
      <c r="BO224" s="252"/>
      <c r="BP224" s="252"/>
      <c r="BQ224" s="252"/>
      <c r="BR224" s="252"/>
      <c r="BS224" s="252"/>
      <c r="BT224" s="252"/>
      <c r="BU224" s="252"/>
      <c r="BV224" s="252"/>
      <c r="BW224" s="252"/>
      <c r="BX224" s="252"/>
      <c r="BY224" s="252"/>
      <c r="BZ224" s="252"/>
      <c r="CA224" s="252"/>
      <c r="CB224" s="252"/>
      <c r="CC224" s="252"/>
      <c r="CD224" s="252"/>
      <c r="CE224" s="252"/>
      <c r="CF224" s="252"/>
    </row>
    <row r="225" spans="1:84" s="28" customFormat="1" ht="15" customHeight="1" x14ac:dyDescent="0.2">
      <c r="A225" s="70"/>
      <c r="B225" s="71"/>
      <c r="D225" s="91" t="s">
        <v>8</v>
      </c>
      <c r="E225" s="256"/>
      <c r="F225" s="257" t="str">
        <f>IF(OR(X225="",X225=EUconst_NA),"",IF(CNTR_SmallEmitter,1,X225))</f>
        <v/>
      </c>
      <c r="G225" s="826"/>
      <c r="H225" s="827"/>
      <c r="I225" s="99"/>
      <c r="J225" s="99"/>
      <c r="K225" s="221"/>
      <c r="L225" s="258"/>
      <c r="M225" s="834" t="str">
        <f>IF(OR(ISBLANK(L225),L225=EUconst_NoTier),"",IF($Z225=0,EUconst_NotApplicable,IF(ISERROR($Z225),"",$Z225)))</f>
        <v/>
      </c>
      <c r="N225" s="835"/>
      <c r="O225" s="84"/>
      <c r="P225" s="214"/>
      <c r="Q225" s="214"/>
      <c r="R225" s="238" t="str">
        <f>R224</f>
        <v/>
      </c>
      <c r="S225" s="152"/>
      <c r="T225" s="251" t="str">
        <f>IF(COUNTIF(EUconst_FactorRelevantInklPFC,E225)=0,"",INDEX(EUwideConstants!$C$665:$C$680,MATCH(E225,EUconst_FactorRelevantInklPFC,0))&amp;R225)</f>
        <v/>
      </c>
      <c r="U225" s="82"/>
      <c r="V225" s="251" t="str">
        <f>IF(T225="","",INDEX(EUwideConstants!$E$665:$E$680,MATCH(E225,EUconst_FactorRelevantInklPFC,0)))</f>
        <v/>
      </c>
      <c r="W225" s="82"/>
      <c r="X225" s="223" t="str">
        <f>IF(OR(R225="",T225=""),"",IF(CNTR_IsCategoryA,INDEX(EUwideConstants!$G:$G,MATCH(T225,EUwideConstants!$Q:$Q,0)),INDEX(EUwideConstants!$N:$N,MATCH(T225,EUwideConstants!$Q:$Q,0))))</f>
        <v/>
      </c>
      <c r="Y225" s="251" t="str">
        <f>IF(F225="","",IF(F225=EUconst_NA,"",INDEX(EUwideConstants!$H:$M,MATCH(T225,EUwideConstants!$Q:$Q,0),MATCH(F225,CNTR_TierList,0))))</f>
        <v/>
      </c>
      <c r="Z225" s="251" t="str">
        <f>IF(ISBLANK(L225),"",IF(L225=EUconst_NA,"",INDEX(EUwideConstants!$H:$M,MATCH(T225,EUwideConstants!$Q:$Q,0),MATCH(L225,CNTR_TierList,0))))</f>
        <v/>
      </c>
      <c r="AA225" s="82"/>
      <c r="AB225" s="223" t="b">
        <f>AND(COUNTA(CNTR_ListRelevantSections)&gt;0,E218="")</f>
        <v>0</v>
      </c>
      <c r="AC225" s="223" t="b">
        <f>AND(COUNTA(CNTR_ListRelevantSections)&gt;0,OR(E225="",AB225))</f>
        <v>0</v>
      </c>
      <c r="AD225" s="223" t="b">
        <f t="shared" si="10"/>
        <v>0</v>
      </c>
      <c r="AE225" s="223" t="b">
        <f t="shared" si="10"/>
        <v>0</v>
      </c>
      <c r="AF225" s="223" t="b">
        <f>OR(AD225,AND(J225&lt;&gt;"",J225=FALSE))</f>
        <v>0</v>
      </c>
      <c r="AG225" s="223" t="b">
        <f>OR(AF225,AND(I225&lt;&gt;"",I225=FALSE))</f>
        <v>0</v>
      </c>
      <c r="AH225" s="82"/>
      <c r="AI225" s="82"/>
      <c r="AJ225" s="252"/>
      <c r="AK225" s="252"/>
      <c r="AL225" s="252"/>
      <c r="AM225" s="252"/>
      <c r="AN225" s="252"/>
      <c r="AO225" s="252"/>
      <c r="AP225" s="252"/>
      <c r="AQ225" s="252"/>
      <c r="AR225" s="252"/>
      <c r="AS225" s="252"/>
      <c r="AT225" s="252"/>
      <c r="AU225" s="252"/>
      <c r="AV225" s="252"/>
      <c r="AW225" s="252"/>
      <c r="AX225" s="252"/>
      <c r="AY225" s="252"/>
      <c r="AZ225" s="252"/>
      <c r="BA225" s="252"/>
      <c r="BB225" s="252"/>
      <c r="BC225" s="252"/>
      <c r="BD225" s="252"/>
      <c r="BE225" s="252"/>
      <c r="BF225" s="252"/>
      <c r="BG225" s="252"/>
      <c r="BH225" s="252"/>
      <c r="BI225" s="252"/>
      <c r="BJ225" s="252"/>
      <c r="BK225" s="252"/>
      <c r="BL225" s="252"/>
      <c r="BM225" s="252"/>
      <c r="BN225" s="252"/>
      <c r="BO225" s="252"/>
      <c r="BP225" s="252"/>
      <c r="BQ225" s="252"/>
      <c r="BR225" s="252"/>
      <c r="BS225" s="252"/>
      <c r="BT225" s="252"/>
      <c r="BU225" s="252"/>
      <c r="BV225" s="252"/>
      <c r="BW225" s="252"/>
      <c r="BX225" s="252"/>
      <c r="BY225" s="252"/>
      <c r="BZ225" s="252"/>
      <c r="CA225" s="252"/>
      <c r="CB225" s="252"/>
      <c r="CC225" s="252"/>
      <c r="CD225" s="252"/>
      <c r="CE225" s="252"/>
      <c r="CF225" s="252"/>
    </row>
    <row r="226" spans="1:84" s="28" customFormat="1" ht="15" customHeight="1" x14ac:dyDescent="0.2">
      <c r="A226" s="70"/>
      <c r="B226" s="71"/>
      <c r="D226" s="91" t="s">
        <v>9</v>
      </c>
      <c r="E226" s="256"/>
      <c r="F226" s="257" t="str">
        <f>IF(OR(X226="",X226=EUconst_NA),"",IF(CNTR_SmallEmitter,1,X226))</f>
        <v/>
      </c>
      <c r="G226" s="826"/>
      <c r="H226" s="827"/>
      <c r="I226" s="99"/>
      <c r="J226" s="99"/>
      <c r="K226" s="221"/>
      <c r="L226" s="258"/>
      <c r="M226" s="834" t="str">
        <f>IF(OR(ISBLANK(L226),L226=EUconst_NoTier),"",IF($Z226=0,EUconst_NotApplicable,IF(ISERROR($Z226),"",$Z226)))</f>
        <v/>
      </c>
      <c r="N226" s="835"/>
      <c r="O226" s="84"/>
      <c r="P226" s="214"/>
      <c r="Q226" s="214"/>
      <c r="R226" s="238" t="str">
        <f>R225</f>
        <v/>
      </c>
      <c r="S226" s="152"/>
      <c r="T226" s="251" t="str">
        <f>IF(COUNTIF(EUconst_FactorRelevantInklPFC,E226)=0,"",INDEX(EUwideConstants!$C$665:$C$680,MATCH(E226,EUconst_FactorRelevantInklPFC,0))&amp;R226)</f>
        <v/>
      </c>
      <c r="U226" s="82"/>
      <c r="V226" s="251" t="str">
        <f>IF(T226="","",INDEX(EUwideConstants!$E$665:$E$680,MATCH(E226,EUconst_FactorRelevantInklPFC,0)))</f>
        <v/>
      </c>
      <c r="W226" s="82"/>
      <c r="X226" s="223" t="str">
        <f>IF(OR(R226="",T226=""),"",IF(CNTR_IsCategoryA,INDEX(EUwideConstants!$G:$G,MATCH(T226,EUwideConstants!$Q:$Q,0)),INDEX(EUwideConstants!$N:$N,MATCH(T226,EUwideConstants!$Q:$Q,0))))</f>
        <v/>
      </c>
      <c r="Y226" s="251" t="str">
        <f>IF(F226="","",IF(F226=EUconst_NA,"",INDEX(EUwideConstants!$H:$M,MATCH(T226,EUwideConstants!$Q:$Q,0),MATCH(F226,CNTR_TierList,0))))</f>
        <v/>
      </c>
      <c r="Z226" s="251" t="str">
        <f>IF(ISBLANK(L226),"",IF(L226=EUconst_NA,"",INDEX(EUwideConstants!$H:$M,MATCH(T226,EUwideConstants!$Q:$Q,0),MATCH(L226,CNTR_TierList,0))))</f>
        <v/>
      </c>
      <c r="AA226" s="82"/>
      <c r="AB226" s="223" t="b">
        <f>AND(COUNTA(CNTR_ListRelevantSections)&gt;0,E218="")</f>
        <v>0</v>
      </c>
      <c r="AC226" s="223" t="b">
        <f>AND(COUNTA(CNTR_ListRelevantSections)&gt;0,OR(E226="",AB226))</f>
        <v>0</v>
      </c>
      <c r="AD226" s="223" t="b">
        <f t="shared" si="10"/>
        <v>0</v>
      </c>
      <c r="AE226" s="223" t="b">
        <f t="shared" si="10"/>
        <v>0</v>
      </c>
      <c r="AF226" s="223" t="b">
        <f>OR(AD226,AND(J226&lt;&gt;"",J226=FALSE))</f>
        <v>0</v>
      </c>
      <c r="AG226" s="223" t="b">
        <f>OR(AF226,AND(I226&lt;&gt;"",I226=FALSE))</f>
        <v>0</v>
      </c>
      <c r="AH226" s="82"/>
      <c r="AI226" s="82"/>
      <c r="AJ226" s="252"/>
      <c r="AK226" s="252"/>
      <c r="AL226" s="252"/>
      <c r="AM226" s="252"/>
      <c r="AN226" s="252"/>
      <c r="AO226" s="252"/>
      <c r="AP226" s="252"/>
      <c r="AQ226" s="252"/>
      <c r="AR226" s="252"/>
      <c r="AS226" s="252"/>
      <c r="AT226" s="252"/>
      <c r="AU226" s="252"/>
      <c r="AV226" s="252"/>
      <c r="AW226" s="252"/>
      <c r="AX226" s="252"/>
      <c r="AY226" s="252"/>
      <c r="AZ226" s="252"/>
      <c r="BA226" s="252"/>
      <c r="BB226" s="252"/>
      <c r="BC226" s="252"/>
      <c r="BD226" s="252"/>
      <c r="BE226" s="252"/>
      <c r="BF226" s="252"/>
      <c r="BG226" s="252"/>
      <c r="BH226" s="252"/>
      <c r="BI226" s="252"/>
      <c r="BJ226" s="252"/>
      <c r="BK226" s="252"/>
      <c r="BL226" s="252"/>
      <c r="BM226" s="252"/>
      <c r="BN226" s="252"/>
      <c r="BO226" s="252"/>
      <c r="BP226" s="252"/>
      <c r="BQ226" s="252"/>
      <c r="BR226" s="252"/>
      <c r="BS226" s="252"/>
      <c r="BT226" s="252"/>
      <c r="BU226" s="252"/>
      <c r="BV226" s="252"/>
      <c r="BW226" s="252"/>
      <c r="BX226" s="252"/>
      <c r="BY226" s="252"/>
      <c r="BZ226" s="252"/>
      <c r="CA226" s="252"/>
      <c r="CB226" s="252"/>
      <c r="CC226" s="252"/>
      <c r="CD226" s="252"/>
      <c r="CE226" s="252"/>
      <c r="CF226" s="252"/>
    </row>
    <row r="227" spans="1:84" s="28" customFormat="1" ht="5.0999999999999996" customHeight="1" x14ac:dyDescent="0.2">
      <c r="A227" s="70"/>
      <c r="B227" s="71"/>
      <c r="C227" s="15"/>
      <c r="D227" s="121"/>
      <c r="G227" s="121"/>
      <c r="H227" s="121"/>
      <c r="I227" s="121"/>
      <c r="J227" s="121"/>
      <c r="O227" s="84"/>
      <c r="P227" s="214"/>
      <c r="Q227" s="214"/>
      <c r="R227" s="214"/>
      <c r="S227" s="214"/>
      <c r="T227" s="82"/>
      <c r="U227" s="82"/>
      <c r="V227" s="82"/>
      <c r="W227" s="82"/>
      <c r="X227" s="82"/>
      <c r="Y227" s="82"/>
      <c r="Z227" s="82"/>
      <c r="AA227" s="82"/>
      <c r="AB227" s="82"/>
      <c r="AC227" s="82"/>
      <c r="AD227" s="82"/>
      <c r="AE227" s="82"/>
      <c r="AF227" s="82"/>
      <c r="AG227" s="82"/>
      <c r="AH227" s="82"/>
      <c r="AI227" s="82"/>
    </row>
    <row r="228" spans="1:84" s="28" customFormat="1" ht="12.75" customHeight="1" x14ac:dyDescent="0.2">
      <c r="A228" s="70"/>
      <c r="B228" s="71"/>
      <c r="D228" s="121" t="s">
        <v>12</v>
      </c>
      <c r="E228" s="259" t="str">
        <f>Translations!$B$94</f>
        <v>Beskrivning</v>
      </c>
      <c r="G228" s="260"/>
      <c r="H228" s="121"/>
      <c r="I228" s="121"/>
      <c r="J228" s="121"/>
      <c r="K228" s="121"/>
      <c r="L228" s="121"/>
      <c r="M228" s="121"/>
      <c r="N228" s="121"/>
      <c r="O228" s="84"/>
      <c r="P228" s="214"/>
      <c r="Q228" s="214"/>
      <c r="R228" s="214"/>
      <c r="S228" s="214"/>
      <c r="T228" s="82"/>
      <c r="U228" s="82"/>
      <c r="V228" s="82"/>
      <c r="W228" s="82"/>
      <c r="X228" s="82"/>
      <c r="Y228" s="82"/>
      <c r="Z228" s="82"/>
      <c r="AA228" s="82"/>
      <c r="AB228" s="82"/>
      <c r="AC228" s="82"/>
      <c r="AD228" s="82"/>
      <c r="AE228" s="82"/>
      <c r="AF228" s="82"/>
      <c r="AG228" s="82"/>
      <c r="AH228" s="82"/>
      <c r="AI228" s="82"/>
    </row>
    <row r="229" spans="1:84" s="28" customFormat="1" ht="12.75" customHeight="1" x14ac:dyDescent="0.2">
      <c r="A229" s="70"/>
      <c r="B229" s="213"/>
      <c r="C229" s="15"/>
      <c r="D229" s="121"/>
      <c r="E229" s="757" t="str">
        <f>Translations!$B$588</f>
        <v>Om du behöver mer utrymme för beskrivningen kan du också använda externa filer och hänvisa till dem här.</v>
      </c>
      <c r="F229" s="757"/>
      <c r="G229" s="757"/>
      <c r="H229" s="757"/>
      <c r="I229" s="757"/>
      <c r="J229" s="757"/>
      <c r="K229" s="757"/>
      <c r="L229" s="757"/>
      <c r="M229" s="757"/>
      <c r="N229" s="757"/>
      <c r="O229" s="84"/>
      <c r="P229" s="77"/>
      <c r="Q229" s="214"/>
      <c r="R229" s="214"/>
      <c r="S229" s="214"/>
      <c r="T229" s="82"/>
      <c r="U229" s="82"/>
      <c r="V229" s="82"/>
      <c r="W229" s="82"/>
      <c r="X229" s="82"/>
      <c r="Y229" s="82"/>
      <c r="Z229" s="82"/>
      <c r="AA229" s="82"/>
      <c r="AB229" s="82"/>
      <c r="AC229" s="82"/>
      <c r="AD229" s="82"/>
      <c r="AE229" s="82"/>
      <c r="AF229" s="82"/>
      <c r="AG229" s="82"/>
      <c r="AH229" s="82"/>
      <c r="AI229" s="82"/>
    </row>
    <row r="230" spans="1:84" s="28" customFormat="1" ht="12.75" customHeight="1" x14ac:dyDescent="0.2">
      <c r="A230" s="261"/>
      <c r="B230" s="78"/>
      <c r="E230" s="836"/>
      <c r="F230" s="837"/>
      <c r="G230" s="837"/>
      <c r="H230" s="837"/>
      <c r="I230" s="837"/>
      <c r="J230" s="837"/>
      <c r="K230" s="837"/>
      <c r="L230" s="837"/>
      <c r="M230" s="837"/>
      <c r="N230" s="838"/>
      <c r="O230" s="81"/>
      <c r="P230" s="82"/>
      <c r="Q230" s="82"/>
      <c r="R230" s="82"/>
      <c r="S230" s="82"/>
      <c r="T230" s="82"/>
      <c r="U230" s="82"/>
      <c r="V230" s="82"/>
      <c r="W230" s="82"/>
      <c r="X230" s="82"/>
      <c r="Y230" s="82"/>
      <c r="Z230" s="82"/>
      <c r="AA230" s="82"/>
      <c r="AB230" s="82"/>
      <c r="AC230" s="82"/>
      <c r="AD230" s="82"/>
      <c r="AE230" s="82"/>
      <c r="AF230" s="82"/>
      <c r="AG230" s="82"/>
      <c r="AH230" s="82"/>
      <c r="AI230" s="251" t="b">
        <f>AND(COUNTA(CNTR_ListRelevantSections)&gt;0,OR(AB226,COUNTA(E224:E226)=0))</f>
        <v>0</v>
      </c>
    </row>
    <row r="231" spans="1:84" s="28" customFormat="1" ht="12.75" customHeight="1" x14ac:dyDescent="0.2">
      <c r="A231" s="261"/>
      <c r="B231" s="78"/>
      <c r="E231" s="828"/>
      <c r="F231" s="829"/>
      <c r="G231" s="829"/>
      <c r="H231" s="829"/>
      <c r="I231" s="829"/>
      <c r="J231" s="829"/>
      <c r="K231" s="829"/>
      <c r="L231" s="829"/>
      <c r="M231" s="829"/>
      <c r="N231" s="830"/>
      <c r="O231" s="81"/>
      <c r="P231" s="82"/>
      <c r="Q231" s="82"/>
      <c r="R231" s="82"/>
      <c r="S231" s="82"/>
      <c r="T231" s="82"/>
      <c r="U231" s="82"/>
      <c r="V231" s="82"/>
      <c r="W231" s="82"/>
      <c r="X231" s="82"/>
      <c r="Y231" s="82"/>
      <c r="Z231" s="82"/>
      <c r="AA231" s="82"/>
      <c r="AB231" s="82"/>
      <c r="AC231" s="82"/>
      <c r="AD231" s="82"/>
      <c r="AE231" s="82"/>
      <c r="AF231" s="82"/>
      <c r="AG231" s="82"/>
      <c r="AH231" s="82"/>
      <c r="AI231" s="251" t="b">
        <f>AI230</f>
        <v>0</v>
      </c>
    </row>
    <row r="232" spans="1:84" s="28" customFormat="1" ht="12.75" customHeight="1" x14ac:dyDescent="0.2">
      <c r="A232" s="261"/>
      <c r="B232" s="78"/>
      <c r="E232" s="828"/>
      <c r="F232" s="829"/>
      <c r="G232" s="829"/>
      <c r="H232" s="829"/>
      <c r="I232" s="829"/>
      <c r="J232" s="829"/>
      <c r="K232" s="829"/>
      <c r="L232" s="829"/>
      <c r="M232" s="829"/>
      <c r="N232" s="830"/>
      <c r="O232" s="81"/>
      <c r="P232" s="82"/>
      <c r="Q232" s="82"/>
      <c r="R232" s="82"/>
      <c r="S232" s="82"/>
      <c r="T232" s="82"/>
      <c r="U232" s="82"/>
      <c r="V232" s="82"/>
      <c r="W232" s="82"/>
      <c r="X232" s="82"/>
      <c r="Y232" s="82"/>
      <c r="Z232" s="82"/>
      <c r="AA232" s="82"/>
      <c r="AB232" s="82"/>
      <c r="AC232" s="82"/>
      <c r="AD232" s="82"/>
      <c r="AE232" s="82"/>
      <c r="AF232" s="82"/>
      <c r="AG232" s="82"/>
      <c r="AH232" s="82"/>
      <c r="AI232" s="251" t="b">
        <f>AI231</f>
        <v>0</v>
      </c>
    </row>
    <row r="233" spans="1:84" s="28" customFormat="1" ht="12.75" customHeight="1" x14ac:dyDescent="0.2">
      <c r="A233" s="261"/>
      <c r="B233" s="78"/>
      <c r="E233" s="828"/>
      <c r="F233" s="829"/>
      <c r="G233" s="829"/>
      <c r="H233" s="829"/>
      <c r="I233" s="829"/>
      <c r="J233" s="829"/>
      <c r="K233" s="829"/>
      <c r="L233" s="829"/>
      <c r="M233" s="829"/>
      <c r="N233" s="830"/>
      <c r="O233" s="81"/>
      <c r="P233" s="82"/>
      <c r="Q233" s="82"/>
      <c r="R233" s="82"/>
      <c r="S233" s="82"/>
      <c r="T233" s="82"/>
      <c r="U233" s="82"/>
      <c r="V233" s="82"/>
      <c r="W233" s="82"/>
      <c r="X233" s="82"/>
      <c r="Y233" s="82"/>
      <c r="Z233" s="82"/>
      <c r="AA233" s="82"/>
      <c r="AB233" s="82"/>
      <c r="AC233" s="82"/>
      <c r="AD233" s="82"/>
      <c r="AE233" s="82"/>
      <c r="AF233" s="82"/>
      <c r="AG233" s="82"/>
      <c r="AH233" s="82"/>
      <c r="AI233" s="251" t="b">
        <f>AI232</f>
        <v>0</v>
      </c>
    </row>
    <row r="234" spans="1:84" s="28" customFormat="1" ht="12.75" customHeight="1" x14ac:dyDescent="0.2">
      <c r="A234" s="261"/>
      <c r="B234" s="78"/>
      <c r="E234" s="831"/>
      <c r="F234" s="832"/>
      <c r="G234" s="832"/>
      <c r="H234" s="832"/>
      <c r="I234" s="832"/>
      <c r="J234" s="832"/>
      <c r="K234" s="832"/>
      <c r="L234" s="832"/>
      <c r="M234" s="832"/>
      <c r="N234" s="833"/>
      <c r="O234" s="81"/>
      <c r="P234" s="82"/>
      <c r="Q234" s="82"/>
      <c r="R234" s="82"/>
      <c r="S234" s="82"/>
      <c r="T234" s="82"/>
      <c r="U234" s="82"/>
      <c r="V234" s="82"/>
      <c r="W234" s="82"/>
      <c r="X234" s="82"/>
      <c r="Y234" s="82"/>
      <c r="Z234" s="82"/>
      <c r="AA234" s="82"/>
      <c r="AB234" s="82"/>
      <c r="AC234" s="82"/>
      <c r="AD234" s="82"/>
      <c r="AE234" s="82"/>
      <c r="AF234" s="82"/>
      <c r="AG234" s="82"/>
      <c r="AH234" s="82"/>
      <c r="AI234" s="251" t="b">
        <f>AI233</f>
        <v>0</v>
      </c>
    </row>
    <row r="235" spans="1:84" s="28" customFormat="1" ht="12.75" customHeight="1" thickBot="1" x14ac:dyDescent="0.25">
      <c r="A235" s="261"/>
      <c r="B235" s="78"/>
      <c r="D235" s="121"/>
      <c r="E235" s="262"/>
      <c r="F235" s="262"/>
      <c r="G235" s="262"/>
      <c r="H235" s="262"/>
      <c r="I235" s="262"/>
      <c r="J235" s="262"/>
      <c r="K235" s="262"/>
      <c r="L235" s="262"/>
      <c r="M235" s="262"/>
      <c r="N235" s="121"/>
      <c r="O235" s="81"/>
      <c r="P235" s="82"/>
      <c r="Q235" s="82"/>
      <c r="R235" s="82"/>
      <c r="S235" s="82"/>
      <c r="T235" s="82"/>
      <c r="U235" s="82"/>
      <c r="V235" s="82"/>
      <c r="W235" s="82"/>
      <c r="X235" s="82"/>
      <c r="Y235" s="82"/>
      <c r="Z235" s="82"/>
      <c r="AA235" s="82"/>
      <c r="AB235" s="82"/>
      <c r="AC235" s="82"/>
      <c r="AD235" s="82"/>
      <c r="AE235" s="82"/>
      <c r="AF235" s="82"/>
      <c r="AG235" s="82"/>
      <c r="AH235" s="82"/>
      <c r="AI235" s="82"/>
      <c r="CF235" s="263"/>
    </row>
    <row r="236" spans="1:84" ht="13.5" customHeight="1" thickBot="1" x14ac:dyDescent="0.25">
      <c r="A236" s="65"/>
      <c r="B236" s="69"/>
      <c r="C236" s="244"/>
      <c r="D236" s="245"/>
      <c r="E236" s="246"/>
      <c r="F236" s="247"/>
      <c r="G236" s="248"/>
      <c r="H236" s="248"/>
      <c r="I236" s="248"/>
      <c r="J236" s="248"/>
      <c r="K236" s="248"/>
      <c r="L236" s="248"/>
      <c r="M236" s="248"/>
      <c r="N236" s="248"/>
      <c r="O236" s="67"/>
      <c r="U236" s="188"/>
      <c r="X236" s="188"/>
    </row>
    <row r="237" spans="1:84" s="28" customFormat="1" ht="15" customHeight="1" thickBot="1" x14ac:dyDescent="0.25">
      <c r="A237" s="159" t="str">
        <f>IF(E237="","","PRINT")</f>
        <v/>
      </c>
      <c r="B237" s="71"/>
      <c r="C237" s="218">
        <f>C218+1</f>
        <v>12</v>
      </c>
      <c r="D237" s="15"/>
      <c r="E237" s="848"/>
      <c r="F237" s="849"/>
      <c r="G237" s="849"/>
      <c r="H237" s="849"/>
      <c r="I237" s="849"/>
      <c r="J237" s="849"/>
      <c r="K237" s="849"/>
      <c r="L237" s="850"/>
      <c r="M237" s="842" t="str">
        <f>IF(E238="","",INDEX(EUwideConstants!$F$312:$F$353,MATCH(E238,EUConst_TierActivityListNames,0)))</f>
        <v/>
      </c>
      <c r="N237" s="843"/>
      <c r="O237" s="151"/>
      <c r="P237" s="223" t="str">
        <f>IF(AND(E237&lt;&gt;"",COUNTIF(P238:$P$603,"PRINT")=0),"PRINT","")</f>
        <v/>
      </c>
      <c r="Q237" s="152"/>
      <c r="R237" s="249" t="str">
        <f>IF(E237="","",MATCH(E237,'B_Beskrivning av förbättringar'!$Q$54:$Q$83,0))</f>
        <v/>
      </c>
      <c r="S237" s="250" t="s">
        <v>21</v>
      </c>
      <c r="T237" s="152"/>
      <c r="U237" s="152"/>
      <c r="V237" s="152"/>
      <c r="W237" s="152"/>
      <c r="X237" s="152"/>
      <c r="Y237" s="152"/>
      <c r="Z237" s="152"/>
      <c r="AA237" s="152"/>
      <c r="AB237" s="152"/>
      <c r="AC237" s="152"/>
      <c r="AD237" s="152"/>
      <c r="AE237" s="152"/>
      <c r="AF237" s="152"/>
      <c r="AG237" s="152"/>
      <c r="AH237" s="152"/>
      <c r="AI237" s="251" t="b">
        <f>CNTR_CalcRelevant=EUconst_NotRelevant</f>
        <v>0</v>
      </c>
      <c r="AJ237" s="252"/>
      <c r="AK237" s="252"/>
      <c r="AL237" s="252"/>
      <c r="AM237" s="252"/>
      <c r="AN237" s="252"/>
      <c r="AO237" s="252"/>
      <c r="AP237" s="252"/>
      <c r="AQ237" s="252"/>
      <c r="AR237" s="252"/>
      <c r="AS237" s="252"/>
      <c r="AT237" s="252"/>
      <c r="AU237" s="252"/>
      <c r="AV237" s="252"/>
      <c r="AW237" s="252"/>
      <c r="AX237" s="252"/>
      <c r="AY237" s="252"/>
      <c r="AZ237" s="252"/>
      <c r="BA237" s="252"/>
      <c r="BB237" s="252"/>
      <c r="BC237" s="252"/>
      <c r="BD237" s="252"/>
      <c r="BE237" s="252"/>
      <c r="BF237" s="252"/>
      <c r="BG237" s="252"/>
      <c r="BH237" s="252"/>
      <c r="BI237" s="252"/>
      <c r="BJ237" s="252"/>
      <c r="BK237" s="252"/>
      <c r="BL237" s="252"/>
      <c r="BM237" s="252"/>
      <c r="BN237" s="252"/>
      <c r="BO237" s="252"/>
      <c r="BP237" s="252"/>
      <c r="BQ237" s="252"/>
      <c r="BR237" s="252"/>
      <c r="BS237" s="252"/>
      <c r="BT237" s="252"/>
      <c r="BU237" s="252"/>
      <c r="BV237" s="252"/>
      <c r="BW237" s="252"/>
      <c r="BX237" s="252"/>
      <c r="BY237" s="252"/>
      <c r="BZ237" s="252"/>
      <c r="CA237" s="252"/>
      <c r="CB237" s="252"/>
      <c r="CC237" s="252"/>
      <c r="CD237" s="252"/>
      <c r="CE237" s="252"/>
      <c r="CF237" s="252"/>
    </row>
    <row r="238" spans="1:84" s="28" customFormat="1" ht="15" customHeight="1" thickBot="1" x14ac:dyDescent="0.25">
      <c r="A238" s="70"/>
      <c r="B238" s="71"/>
      <c r="C238" s="15"/>
      <c r="D238" s="15"/>
      <c r="E238" s="839" t="str">
        <f>IF(E237="","",INDEX('B_Beskrivning av förbättringar'!$E$54:$E$83,R237))</f>
        <v/>
      </c>
      <c r="F238" s="840"/>
      <c r="G238" s="840"/>
      <c r="H238" s="840"/>
      <c r="I238" s="840"/>
      <c r="J238" s="840"/>
      <c r="K238" s="840"/>
      <c r="L238" s="841"/>
      <c r="M238" s="842" t="str">
        <f>IF(E237="","",INDEX('B_Beskrivning av förbättringar'!$M$54:$M$83,R237))</f>
        <v/>
      </c>
      <c r="N238" s="843"/>
      <c r="O238" s="151"/>
      <c r="P238" s="82"/>
      <c r="Q238" s="152"/>
      <c r="R238" s="238" t="str">
        <f>E238</f>
        <v/>
      </c>
      <c r="S238" s="238" t="str">
        <f>IF(E238="","",MATCH(E238,EUConst_TierActivityListNames,0)&gt;40)</f>
        <v/>
      </c>
      <c r="T238" s="152"/>
      <c r="U238" s="152"/>
      <c r="V238" s="152"/>
      <c r="W238" s="152"/>
      <c r="X238" s="152"/>
      <c r="Y238" s="152"/>
      <c r="Z238" s="152"/>
      <c r="AA238" s="152"/>
      <c r="AB238" s="152"/>
      <c r="AC238" s="152"/>
      <c r="AD238" s="152"/>
      <c r="AE238" s="152"/>
      <c r="AF238" s="152"/>
      <c r="AG238" s="152"/>
      <c r="AH238" s="152"/>
      <c r="AI238" s="152"/>
      <c r="AJ238" s="252"/>
      <c r="AK238" s="252"/>
      <c r="AL238" s="252"/>
      <c r="AM238" s="252"/>
      <c r="AN238" s="252"/>
      <c r="AO238" s="252"/>
      <c r="AP238" s="252"/>
      <c r="AQ238" s="252"/>
      <c r="AR238" s="252"/>
      <c r="AS238" s="252"/>
      <c r="AT238" s="252"/>
      <c r="AU238" s="252"/>
      <c r="AV238" s="252"/>
      <c r="AW238" s="252"/>
      <c r="AX238" s="252"/>
      <c r="AY238" s="252"/>
      <c r="AZ238" s="252"/>
      <c r="BA238" s="252"/>
      <c r="BB238" s="252"/>
      <c r="BC238" s="252"/>
      <c r="BD238" s="252"/>
      <c r="BE238" s="252"/>
      <c r="BF238" s="252"/>
      <c r="BG238" s="252"/>
      <c r="BH238" s="252"/>
      <c r="BI238" s="252"/>
      <c r="BJ238" s="252"/>
      <c r="BK238" s="252"/>
      <c r="BL238" s="252"/>
      <c r="BM238" s="252"/>
      <c r="BN238" s="252"/>
      <c r="BO238" s="252"/>
      <c r="BP238" s="252"/>
      <c r="BQ238" s="252"/>
      <c r="BR238" s="252"/>
      <c r="BS238" s="252"/>
      <c r="BT238" s="252"/>
      <c r="BU238" s="252"/>
      <c r="BV238" s="252"/>
      <c r="BW238" s="252"/>
      <c r="BX238" s="252"/>
      <c r="BY238" s="252"/>
      <c r="BZ238" s="252"/>
      <c r="CA238" s="252"/>
      <c r="CB238" s="252"/>
      <c r="CC238" s="252"/>
      <c r="CD238" s="252"/>
      <c r="CE238" s="252"/>
      <c r="CF238" s="252"/>
    </row>
    <row r="239" spans="1:84" s="28" customFormat="1" ht="5.0999999999999996" customHeight="1" x14ac:dyDescent="0.2">
      <c r="A239" s="70"/>
      <c r="B239" s="71"/>
      <c r="C239" s="15"/>
      <c r="D239" s="15"/>
      <c r="E239" s="15"/>
      <c r="F239" s="15"/>
      <c r="G239" s="5"/>
      <c r="H239" s="5"/>
      <c r="I239" s="5"/>
      <c r="M239" s="5"/>
      <c r="N239" s="5"/>
      <c r="O239" s="151"/>
      <c r="P239" s="214"/>
      <c r="Q239" s="152"/>
      <c r="R239" s="152"/>
      <c r="S239" s="152"/>
      <c r="T239" s="152"/>
      <c r="U239" s="152"/>
      <c r="V239" s="152"/>
      <c r="W239" s="152"/>
      <c r="X239" s="152"/>
      <c r="Y239" s="152"/>
      <c r="Z239" s="152"/>
      <c r="AA239" s="152"/>
      <c r="AB239" s="152"/>
      <c r="AC239" s="152"/>
      <c r="AD239" s="152"/>
      <c r="AE239" s="152"/>
      <c r="AF239" s="152"/>
      <c r="AG239" s="152"/>
      <c r="AH239" s="152"/>
      <c r="AI239" s="152"/>
      <c r="AJ239" s="252"/>
      <c r="AK239" s="252"/>
      <c r="AL239" s="252"/>
      <c r="AM239" s="252"/>
      <c r="AN239" s="252"/>
      <c r="AO239" s="252"/>
      <c r="AP239" s="252"/>
      <c r="AQ239" s="252"/>
      <c r="AR239" s="252"/>
      <c r="AS239" s="252"/>
      <c r="AT239" s="252"/>
      <c r="AU239" s="252"/>
      <c r="AV239" s="252"/>
      <c r="AW239" s="252"/>
      <c r="AX239" s="252"/>
      <c r="AY239" s="252"/>
      <c r="AZ239" s="252"/>
      <c r="BA239" s="252"/>
      <c r="BB239" s="252"/>
      <c r="BC239" s="252"/>
      <c r="BD239" s="252"/>
      <c r="BE239" s="252"/>
      <c r="BF239" s="252"/>
      <c r="BG239" s="252"/>
      <c r="BH239" s="252"/>
      <c r="BI239" s="252"/>
      <c r="BJ239" s="252"/>
      <c r="BK239" s="252"/>
      <c r="BL239" s="252"/>
      <c r="BM239" s="252"/>
      <c r="BN239" s="252"/>
      <c r="BO239" s="252"/>
      <c r="BP239" s="252"/>
      <c r="BQ239" s="252"/>
      <c r="BR239" s="252"/>
      <c r="BS239" s="252"/>
      <c r="BT239" s="252"/>
      <c r="BU239" s="252"/>
      <c r="BV239" s="252"/>
      <c r="BW239" s="252"/>
      <c r="BX239" s="252"/>
      <c r="BY239" s="252"/>
      <c r="BZ239" s="252"/>
      <c r="CA239" s="252"/>
      <c r="CB239" s="252"/>
      <c r="CC239" s="252"/>
      <c r="CD239" s="252"/>
      <c r="CE239" s="252"/>
      <c r="CF239" s="252"/>
    </row>
    <row r="240" spans="1:84" s="28" customFormat="1" ht="12.75" customHeight="1" x14ac:dyDescent="0.2">
      <c r="A240" s="70"/>
      <c r="B240" s="71"/>
      <c r="C240" s="15"/>
      <c r="D240" s="15"/>
      <c r="F240" s="844" t="str">
        <f>IF(E237="","",HYPERLINK("#JUMP_E_8",EUconst_FurtherGuidancePoint1))</f>
        <v/>
      </c>
      <c r="G240" s="845"/>
      <c r="H240" s="845"/>
      <c r="I240" s="845"/>
      <c r="J240" s="845"/>
      <c r="K240" s="845"/>
      <c r="L240" s="845"/>
      <c r="M240" s="846"/>
      <c r="N240" s="5"/>
      <c r="O240" s="151"/>
      <c r="P240" s="214"/>
      <c r="Q240" s="152"/>
      <c r="R240" s="152"/>
      <c r="S240" s="152"/>
      <c r="T240" s="152"/>
      <c r="U240" s="152"/>
      <c r="V240" s="152"/>
      <c r="W240" s="152"/>
      <c r="X240" s="152"/>
      <c r="Y240" s="152"/>
      <c r="Z240" s="152"/>
      <c r="AA240" s="152"/>
      <c r="AB240" s="152"/>
      <c r="AC240" s="152"/>
      <c r="AD240" s="152"/>
      <c r="AE240" s="152"/>
      <c r="AF240" s="152"/>
      <c r="AG240" s="152"/>
      <c r="AH240" s="152"/>
      <c r="AI240" s="152"/>
      <c r="AJ240" s="252"/>
      <c r="AK240" s="252"/>
      <c r="AL240" s="252"/>
      <c r="AM240" s="252"/>
      <c r="AN240" s="252"/>
      <c r="AO240" s="252"/>
      <c r="AP240" s="252"/>
      <c r="AQ240" s="252"/>
      <c r="AR240" s="252"/>
      <c r="AS240" s="252"/>
      <c r="AT240" s="252"/>
      <c r="AU240" s="252"/>
      <c r="AV240" s="252"/>
      <c r="AW240" s="252"/>
      <c r="AX240" s="252"/>
      <c r="AY240" s="252"/>
      <c r="AZ240" s="252"/>
      <c r="BA240" s="252"/>
      <c r="BB240" s="252"/>
      <c r="BC240" s="252"/>
      <c r="BD240" s="252"/>
      <c r="BE240" s="252"/>
      <c r="BF240" s="252"/>
      <c r="BG240" s="252"/>
      <c r="BH240" s="252"/>
      <c r="BI240" s="252"/>
      <c r="BJ240" s="252"/>
      <c r="BK240" s="252"/>
      <c r="BL240" s="252"/>
      <c r="BM240" s="252"/>
      <c r="BN240" s="252"/>
      <c r="BO240" s="252"/>
      <c r="BP240" s="252"/>
      <c r="BQ240" s="252"/>
      <c r="BR240" s="252"/>
      <c r="BS240" s="252"/>
      <c r="BT240" s="252"/>
      <c r="BU240" s="252"/>
      <c r="BV240" s="252"/>
      <c r="BW240" s="252"/>
      <c r="BX240" s="252"/>
      <c r="BY240" s="252"/>
      <c r="BZ240" s="252"/>
      <c r="CA240" s="252"/>
      <c r="CB240" s="252"/>
      <c r="CC240" s="252"/>
      <c r="CD240" s="252"/>
      <c r="CE240" s="252"/>
      <c r="CF240" s="252"/>
    </row>
    <row r="241" spans="1:84" s="28" customFormat="1" ht="5.0999999999999996" customHeight="1" x14ac:dyDescent="0.2">
      <c r="A241" s="70"/>
      <c r="B241" s="71"/>
      <c r="C241" s="15"/>
      <c r="D241" s="121"/>
      <c r="O241" s="84"/>
      <c r="P241" s="214"/>
      <c r="Q241" s="214"/>
      <c r="R241" s="214"/>
      <c r="S241" s="152"/>
      <c r="T241" s="82"/>
      <c r="U241" s="82"/>
      <c r="V241" s="82"/>
      <c r="W241" s="82"/>
      <c r="X241" s="82"/>
      <c r="Y241" s="82"/>
      <c r="Z241" s="152"/>
      <c r="AA241" s="82"/>
      <c r="AB241" s="82"/>
      <c r="AC241" s="82"/>
      <c r="AD241" s="82"/>
      <c r="AE241" s="82"/>
      <c r="AF241" s="82"/>
      <c r="AG241" s="82"/>
      <c r="AH241" s="82"/>
      <c r="AI241" s="82"/>
    </row>
    <row r="242" spans="1:84" s="28" customFormat="1" ht="38.85" customHeight="1" x14ac:dyDescent="0.2">
      <c r="A242" s="70"/>
      <c r="B242" s="71"/>
      <c r="C242" s="15"/>
      <c r="E242" s="253" t="str">
        <f>Translations!$B$609</f>
        <v>Verksamhetsuppgifter eller beräkningsfaktor:</v>
      </c>
      <c r="F242" s="254" t="str">
        <f>Translations!$B$601</f>
        <v>Krävd nivå:</v>
      </c>
      <c r="G242" s="847" t="str">
        <f>Translations!$B$610</f>
        <v xml:space="preserve">Skäl för tidigare avvikelse: </v>
      </c>
      <c r="H242" s="847"/>
      <c r="I242" s="253" t="str">
        <f>Translations!$B$611</f>
        <v>Inverkan på nivåer?</v>
      </c>
      <c r="J242" s="253" t="str">
        <f>Translations!$B$612</f>
        <v>Vidtagna åtgärder:</v>
      </c>
      <c r="K242" s="254" t="str">
        <f>Translations!$B$585</f>
        <v>När?</v>
      </c>
      <c r="L242" s="254" t="str">
        <f>Translations!$B$603</f>
        <v>Tillämpad nivå:</v>
      </c>
      <c r="O242" s="151"/>
      <c r="P242" s="82"/>
      <c r="Q242" s="152"/>
      <c r="R242" s="214"/>
      <c r="S242" s="214"/>
      <c r="T242" s="152"/>
      <c r="U242" s="152"/>
      <c r="V242" s="152"/>
      <c r="W242" s="152"/>
      <c r="X242" s="152"/>
      <c r="Y242" s="152"/>
      <c r="Z242" s="152"/>
      <c r="AA242" s="255" t="s">
        <v>22</v>
      </c>
      <c r="AB242" s="152" t="str">
        <f>$E$33</f>
        <v>Verksamhetsuppgifter eller beräkningsfaktor:</v>
      </c>
      <c r="AC242" s="152" t="str">
        <f>G242</f>
        <v xml:space="preserve">Skäl för tidigare avvikelse: </v>
      </c>
      <c r="AD242" s="152" t="str">
        <f>I242</f>
        <v>Inverkan på nivåer?</v>
      </c>
      <c r="AE242" s="152" t="str">
        <f>J242</f>
        <v>Vidtagna åtgärder:</v>
      </c>
      <c r="AF242" s="152" t="str">
        <f>K242</f>
        <v>När?</v>
      </c>
      <c r="AG242" s="152" t="str">
        <f>L242</f>
        <v>Tillämpad nivå:</v>
      </c>
      <c r="AH242" s="152"/>
      <c r="AI242" s="82"/>
      <c r="AJ242" s="252"/>
      <c r="AK242" s="252"/>
      <c r="AL242" s="252"/>
      <c r="AM242" s="252"/>
      <c r="AN242" s="252"/>
      <c r="AO242" s="252"/>
      <c r="AP242" s="252"/>
      <c r="AQ242" s="252"/>
      <c r="AR242" s="252"/>
      <c r="AS242" s="252"/>
      <c r="AT242" s="252"/>
      <c r="AU242" s="252"/>
      <c r="AV242" s="252"/>
      <c r="AW242" s="252"/>
      <c r="AX242" s="252"/>
      <c r="AY242" s="252"/>
      <c r="AZ242" s="252"/>
      <c r="BA242" s="252"/>
      <c r="BB242" s="252"/>
      <c r="BC242" s="252"/>
      <c r="BD242" s="252"/>
      <c r="BE242" s="252"/>
      <c r="BF242" s="252"/>
      <c r="BG242" s="252"/>
      <c r="BH242" s="252"/>
      <c r="BI242" s="252"/>
      <c r="BJ242" s="252"/>
      <c r="BK242" s="252"/>
      <c r="BL242" s="252"/>
      <c r="BM242" s="252"/>
      <c r="BN242" s="252"/>
      <c r="BO242" s="252"/>
      <c r="BP242" s="252"/>
      <c r="BQ242" s="252"/>
      <c r="BR242" s="252"/>
      <c r="BS242" s="252"/>
      <c r="BT242" s="252"/>
      <c r="BU242" s="252"/>
      <c r="BV242" s="252"/>
      <c r="BW242" s="252"/>
      <c r="BX242" s="252"/>
      <c r="BY242" s="252"/>
      <c r="BZ242" s="252"/>
      <c r="CA242" s="252"/>
      <c r="CB242" s="252"/>
      <c r="CC242" s="252"/>
      <c r="CD242" s="252"/>
      <c r="CE242" s="252"/>
      <c r="CF242" s="252"/>
    </row>
    <row r="243" spans="1:84" s="28" customFormat="1" ht="15" customHeight="1" x14ac:dyDescent="0.2">
      <c r="A243" s="70"/>
      <c r="B243" s="71"/>
      <c r="D243" s="91" t="s">
        <v>6</v>
      </c>
      <c r="E243" s="256"/>
      <c r="F243" s="257" t="str">
        <f>IF(OR(X243="",X243=EUconst_NA),"",IF(CNTR_SmallEmitter,1,X243))</f>
        <v/>
      </c>
      <c r="G243" s="826"/>
      <c r="H243" s="827"/>
      <c r="I243" s="99"/>
      <c r="J243" s="99"/>
      <c r="K243" s="221"/>
      <c r="L243" s="258"/>
      <c r="M243" s="834" t="str">
        <f>IF(OR(ISBLANK(L243),L243=EUconst_NoTier),"",IF($Z243=0,EUconst_NotApplicable,IF(ISERROR($Z243),"",$Z243)))</f>
        <v/>
      </c>
      <c r="N243" s="835"/>
      <c r="O243" s="84"/>
      <c r="P243" s="214"/>
      <c r="Q243" s="214"/>
      <c r="R243" s="238" t="str">
        <f>E238</f>
        <v/>
      </c>
      <c r="S243" s="152"/>
      <c r="T243" s="251" t="str">
        <f>IF(COUNTIF(EUconst_FactorRelevantInklPFC,E243)=0,"",INDEX(EUwideConstants!$C$665:$C$680,MATCH(E243,EUconst_FactorRelevantInklPFC,0))&amp;R243)</f>
        <v/>
      </c>
      <c r="U243" s="82"/>
      <c r="V243" s="251" t="str">
        <f>IF(T243="","",INDEX(EUwideConstants!$E$665:$E$680,MATCH(E243,EUconst_FactorRelevantInklPFC,0)))</f>
        <v/>
      </c>
      <c r="W243" s="82"/>
      <c r="X243" s="223" t="str">
        <f>IF(OR(R243="",T243=""),"",IF(CNTR_IsCategoryA,INDEX(EUwideConstants!$G:$G,MATCH(T243,EUwideConstants!$Q:$Q,0)),INDEX(EUwideConstants!$N:$N,MATCH(T243,EUwideConstants!$Q:$Q,0))))</f>
        <v/>
      </c>
      <c r="Y243" s="251" t="str">
        <f>IF(F243="","",IF(F243=EUconst_NA,"",INDEX(EUwideConstants!$H:$M,MATCH(T243,EUwideConstants!$Q:$Q,0),MATCH(F243,CNTR_TierList,0))))</f>
        <v/>
      </c>
      <c r="Z243" s="251" t="str">
        <f>IF(ISBLANK(L243),"",IF(L243=EUconst_NA,"",INDEX(EUwideConstants!$H:$M,MATCH(T243,EUwideConstants!$Q:$Q,0),MATCH(L243,CNTR_TierList,0))))</f>
        <v/>
      </c>
      <c r="AA243" s="82"/>
      <c r="AB243" s="223" t="b">
        <f>AND(COUNTA(CNTR_ListRelevantSections)&gt;0,E237="")</f>
        <v>0</v>
      </c>
      <c r="AC243" s="223" t="b">
        <f>AND(COUNTA(CNTR_ListRelevantSections)&gt;0,OR(E243="",AB243))</f>
        <v>0</v>
      </c>
      <c r="AD243" s="223" t="b">
        <f t="shared" ref="AD243:AE245" si="11">AC243</f>
        <v>0</v>
      </c>
      <c r="AE243" s="223" t="b">
        <f t="shared" si="11"/>
        <v>0</v>
      </c>
      <c r="AF243" s="223" t="b">
        <f>OR(AD243,AND(J243&lt;&gt;"",J243=FALSE))</f>
        <v>0</v>
      </c>
      <c r="AG243" s="223" t="b">
        <f>OR(AF243,AND(I243&lt;&gt;"",I243=FALSE))</f>
        <v>0</v>
      </c>
      <c r="AH243" s="82"/>
      <c r="AI243" s="82"/>
      <c r="AJ243" s="252"/>
      <c r="AK243" s="252"/>
      <c r="AL243" s="252"/>
      <c r="AM243" s="252"/>
      <c r="AN243" s="252"/>
      <c r="AO243" s="252"/>
      <c r="AP243" s="252"/>
      <c r="AQ243" s="252"/>
      <c r="AR243" s="252"/>
      <c r="AS243" s="252"/>
      <c r="AT243" s="252"/>
      <c r="AU243" s="252"/>
      <c r="AV243" s="252"/>
      <c r="AW243" s="252"/>
      <c r="AX243" s="252"/>
      <c r="AY243" s="252"/>
      <c r="AZ243" s="252"/>
      <c r="BA243" s="252"/>
      <c r="BB243" s="252"/>
      <c r="BC243" s="252"/>
      <c r="BD243" s="252"/>
      <c r="BE243" s="252"/>
      <c r="BF243" s="252"/>
      <c r="BG243" s="252"/>
      <c r="BH243" s="252"/>
      <c r="BI243" s="252"/>
      <c r="BJ243" s="252"/>
      <c r="BK243" s="252"/>
      <c r="BL243" s="252"/>
      <c r="BM243" s="252"/>
      <c r="BN243" s="252"/>
      <c r="BO243" s="252"/>
      <c r="BP243" s="252"/>
      <c r="BQ243" s="252"/>
      <c r="BR243" s="252"/>
      <c r="BS243" s="252"/>
      <c r="BT243" s="252"/>
      <c r="BU243" s="252"/>
      <c r="BV243" s="252"/>
      <c r="BW243" s="252"/>
      <c r="BX243" s="252"/>
      <c r="BY243" s="252"/>
      <c r="BZ243" s="252"/>
      <c r="CA243" s="252"/>
      <c r="CB243" s="252"/>
      <c r="CC243" s="252"/>
      <c r="CD243" s="252"/>
      <c r="CE243" s="252"/>
      <c r="CF243" s="252"/>
    </row>
    <row r="244" spans="1:84" s="28" customFormat="1" ht="15" customHeight="1" x14ac:dyDescent="0.2">
      <c r="A244" s="70"/>
      <c r="B244" s="71"/>
      <c r="D244" s="91" t="s">
        <v>8</v>
      </c>
      <c r="E244" s="256"/>
      <c r="F244" s="257" t="str">
        <f>IF(OR(X244="",X244=EUconst_NA),"",IF(CNTR_SmallEmitter,1,X244))</f>
        <v/>
      </c>
      <c r="G244" s="826"/>
      <c r="H244" s="827"/>
      <c r="I244" s="99"/>
      <c r="J244" s="99"/>
      <c r="K244" s="221"/>
      <c r="L244" s="258"/>
      <c r="M244" s="834" t="str">
        <f>IF(OR(ISBLANK(L244),L244=EUconst_NoTier),"",IF($Z244=0,EUconst_NotApplicable,IF(ISERROR($Z244),"",$Z244)))</f>
        <v/>
      </c>
      <c r="N244" s="835"/>
      <c r="O244" s="84"/>
      <c r="P244" s="214"/>
      <c r="Q244" s="214"/>
      <c r="R244" s="238" t="str">
        <f>R243</f>
        <v/>
      </c>
      <c r="S244" s="152"/>
      <c r="T244" s="251" t="str">
        <f>IF(COUNTIF(EUconst_FactorRelevantInklPFC,E244)=0,"",INDEX(EUwideConstants!$C$665:$C$680,MATCH(E244,EUconst_FactorRelevantInklPFC,0))&amp;R244)</f>
        <v/>
      </c>
      <c r="U244" s="82"/>
      <c r="V244" s="251" t="str">
        <f>IF(T244="","",INDEX(EUwideConstants!$E$665:$E$680,MATCH(E244,EUconst_FactorRelevantInklPFC,0)))</f>
        <v/>
      </c>
      <c r="W244" s="82"/>
      <c r="X244" s="223" t="str">
        <f>IF(OR(R244="",T244=""),"",IF(CNTR_IsCategoryA,INDEX(EUwideConstants!$G:$G,MATCH(T244,EUwideConstants!$Q:$Q,0)),INDEX(EUwideConstants!$N:$N,MATCH(T244,EUwideConstants!$Q:$Q,0))))</f>
        <v/>
      </c>
      <c r="Y244" s="251" t="str">
        <f>IF(F244="","",IF(F244=EUconst_NA,"",INDEX(EUwideConstants!$H:$M,MATCH(T244,EUwideConstants!$Q:$Q,0),MATCH(F244,CNTR_TierList,0))))</f>
        <v/>
      </c>
      <c r="Z244" s="251" t="str">
        <f>IF(ISBLANK(L244),"",IF(L244=EUconst_NA,"",INDEX(EUwideConstants!$H:$M,MATCH(T244,EUwideConstants!$Q:$Q,0),MATCH(L244,CNTR_TierList,0))))</f>
        <v/>
      </c>
      <c r="AA244" s="82"/>
      <c r="AB244" s="223" t="b">
        <f>AND(COUNTA(CNTR_ListRelevantSections)&gt;0,E237="")</f>
        <v>0</v>
      </c>
      <c r="AC244" s="223" t="b">
        <f>AND(COUNTA(CNTR_ListRelevantSections)&gt;0,OR(E244="",AB244))</f>
        <v>0</v>
      </c>
      <c r="AD244" s="223" t="b">
        <f t="shared" si="11"/>
        <v>0</v>
      </c>
      <c r="AE244" s="223" t="b">
        <f t="shared" si="11"/>
        <v>0</v>
      </c>
      <c r="AF244" s="223" t="b">
        <f>OR(AD244,AND(J244&lt;&gt;"",J244=FALSE))</f>
        <v>0</v>
      </c>
      <c r="AG244" s="223" t="b">
        <f>OR(AF244,AND(I244&lt;&gt;"",I244=FALSE))</f>
        <v>0</v>
      </c>
      <c r="AH244" s="82"/>
      <c r="AI244" s="82"/>
      <c r="AJ244" s="252"/>
      <c r="AK244" s="252"/>
      <c r="AL244" s="252"/>
      <c r="AM244" s="252"/>
      <c r="AN244" s="252"/>
      <c r="AO244" s="252"/>
      <c r="AP244" s="252"/>
      <c r="AQ244" s="252"/>
      <c r="AR244" s="252"/>
      <c r="AS244" s="252"/>
      <c r="AT244" s="252"/>
      <c r="AU244" s="252"/>
      <c r="AV244" s="252"/>
      <c r="AW244" s="252"/>
      <c r="AX244" s="252"/>
      <c r="AY244" s="252"/>
      <c r="AZ244" s="252"/>
      <c r="BA244" s="252"/>
      <c r="BB244" s="252"/>
      <c r="BC244" s="252"/>
      <c r="BD244" s="252"/>
      <c r="BE244" s="252"/>
      <c r="BF244" s="252"/>
      <c r="BG244" s="252"/>
      <c r="BH244" s="252"/>
      <c r="BI244" s="252"/>
      <c r="BJ244" s="252"/>
      <c r="BK244" s="252"/>
      <c r="BL244" s="252"/>
      <c r="BM244" s="252"/>
      <c r="BN244" s="252"/>
      <c r="BO244" s="252"/>
      <c r="BP244" s="252"/>
      <c r="BQ244" s="252"/>
      <c r="BR244" s="252"/>
      <c r="BS244" s="252"/>
      <c r="BT244" s="252"/>
      <c r="BU244" s="252"/>
      <c r="BV244" s="252"/>
      <c r="BW244" s="252"/>
      <c r="BX244" s="252"/>
      <c r="BY244" s="252"/>
      <c r="BZ244" s="252"/>
      <c r="CA244" s="252"/>
      <c r="CB244" s="252"/>
      <c r="CC244" s="252"/>
      <c r="CD244" s="252"/>
      <c r="CE244" s="252"/>
      <c r="CF244" s="252"/>
    </row>
    <row r="245" spans="1:84" s="28" customFormat="1" ht="15" customHeight="1" x14ac:dyDescent="0.2">
      <c r="A245" s="70"/>
      <c r="B245" s="71"/>
      <c r="D245" s="91" t="s">
        <v>9</v>
      </c>
      <c r="E245" s="256"/>
      <c r="F245" s="257" t="str">
        <f>IF(OR(X245="",X245=EUconst_NA),"",IF(CNTR_SmallEmitter,1,X245))</f>
        <v/>
      </c>
      <c r="G245" s="826"/>
      <c r="H245" s="827"/>
      <c r="I245" s="99"/>
      <c r="J245" s="99"/>
      <c r="K245" s="221"/>
      <c r="L245" s="258"/>
      <c r="M245" s="834" t="str">
        <f>IF(OR(ISBLANK(L245),L245=EUconst_NoTier),"",IF($Z245=0,EUconst_NotApplicable,IF(ISERROR($Z245),"",$Z245)))</f>
        <v/>
      </c>
      <c r="N245" s="835"/>
      <c r="O245" s="84"/>
      <c r="P245" s="214"/>
      <c r="Q245" s="214"/>
      <c r="R245" s="238" t="str">
        <f>R244</f>
        <v/>
      </c>
      <c r="S245" s="152"/>
      <c r="T245" s="251" t="str">
        <f>IF(COUNTIF(EUconst_FactorRelevantInklPFC,E245)=0,"",INDEX(EUwideConstants!$C$665:$C$680,MATCH(E245,EUconst_FactorRelevantInklPFC,0))&amp;R245)</f>
        <v/>
      </c>
      <c r="U245" s="82"/>
      <c r="V245" s="251" t="str">
        <f>IF(T245="","",INDEX(EUwideConstants!$E$665:$E$680,MATCH(E245,EUconst_FactorRelevantInklPFC,0)))</f>
        <v/>
      </c>
      <c r="W245" s="82"/>
      <c r="X245" s="223" t="str">
        <f>IF(OR(R245="",T245=""),"",IF(CNTR_IsCategoryA,INDEX(EUwideConstants!$G:$G,MATCH(T245,EUwideConstants!$Q:$Q,0)),INDEX(EUwideConstants!$N:$N,MATCH(T245,EUwideConstants!$Q:$Q,0))))</f>
        <v/>
      </c>
      <c r="Y245" s="251" t="str">
        <f>IF(F245="","",IF(F245=EUconst_NA,"",INDEX(EUwideConstants!$H:$M,MATCH(T245,EUwideConstants!$Q:$Q,0),MATCH(F245,CNTR_TierList,0))))</f>
        <v/>
      </c>
      <c r="Z245" s="251" t="str">
        <f>IF(ISBLANK(L245),"",IF(L245=EUconst_NA,"",INDEX(EUwideConstants!$H:$M,MATCH(T245,EUwideConstants!$Q:$Q,0),MATCH(L245,CNTR_TierList,0))))</f>
        <v/>
      </c>
      <c r="AA245" s="82"/>
      <c r="AB245" s="223" t="b">
        <f>AND(COUNTA(CNTR_ListRelevantSections)&gt;0,E237="")</f>
        <v>0</v>
      </c>
      <c r="AC245" s="223" t="b">
        <f>AND(COUNTA(CNTR_ListRelevantSections)&gt;0,OR(E245="",AB245))</f>
        <v>0</v>
      </c>
      <c r="AD245" s="223" t="b">
        <f t="shared" si="11"/>
        <v>0</v>
      </c>
      <c r="AE245" s="223" t="b">
        <f t="shared" si="11"/>
        <v>0</v>
      </c>
      <c r="AF245" s="223" t="b">
        <f>OR(AD245,AND(J245&lt;&gt;"",J245=FALSE))</f>
        <v>0</v>
      </c>
      <c r="AG245" s="223" t="b">
        <f>OR(AF245,AND(I245&lt;&gt;"",I245=FALSE))</f>
        <v>0</v>
      </c>
      <c r="AH245" s="82"/>
      <c r="AI245" s="82"/>
      <c r="AJ245" s="252"/>
      <c r="AK245" s="252"/>
      <c r="AL245" s="252"/>
      <c r="AM245" s="252"/>
      <c r="AN245" s="252"/>
      <c r="AO245" s="252"/>
      <c r="AP245" s="252"/>
      <c r="AQ245" s="252"/>
      <c r="AR245" s="252"/>
      <c r="AS245" s="252"/>
      <c r="AT245" s="252"/>
      <c r="AU245" s="252"/>
      <c r="AV245" s="252"/>
      <c r="AW245" s="252"/>
      <c r="AX245" s="252"/>
      <c r="AY245" s="252"/>
      <c r="AZ245" s="252"/>
      <c r="BA245" s="252"/>
      <c r="BB245" s="252"/>
      <c r="BC245" s="252"/>
      <c r="BD245" s="252"/>
      <c r="BE245" s="252"/>
      <c r="BF245" s="252"/>
      <c r="BG245" s="252"/>
      <c r="BH245" s="252"/>
      <c r="BI245" s="252"/>
      <c r="BJ245" s="252"/>
      <c r="BK245" s="252"/>
      <c r="BL245" s="252"/>
      <c r="BM245" s="252"/>
      <c r="BN245" s="252"/>
      <c r="BO245" s="252"/>
      <c r="BP245" s="252"/>
      <c r="BQ245" s="252"/>
      <c r="BR245" s="252"/>
      <c r="BS245" s="252"/>
      <c r="BT245" s="252"/>
      <c r="BU245" s="252"/>
      <c r="BV245" s="252"/>
      <c r="BW245" s="252"/>
      <c r="BX245" s="252"/>
      <c r="BY245" s="252"/>
      <c r="BZ245" s="252"/>
      <c r="CA245" s="252"/>
      <c r="CB245" s="252"/>
      <c r="CC245" s="252"/>
      <c r="CD245" s="252"/>
      <c r="CE245" s="252"/>
      <c r="CF245" s="252"/>
    </row>
    <row r="246" spans="1:84" s="28" customFormat="1" ht="5.0999999999999996" customHeight="1" x14ac:dyDescent="0.2">
      <c r="A246" s="70"/>
      <c r="B246" s="71"/>
      <c r="C246" s="15"/>
      <c r="D246" s="121"/>
      <c r="G246" s="121"/>
      <c r="H246" s="121"/>
      <c r="I246" s="121"/>
      <c r="J246" s="121"/>
      <c r="O246" s="84"/>
      <c r="P246" s="214"/>
      <c r="Q246" s="214"/>
      <c r="R246" s="214"/>
      <c r="S246" s="214"/>
      <c r="T246" s="82"/>
      <c r="U246" s="82"/>
      <c r="V246" s="82"/>
      <c r="W246" s="82"/>
      <c r="X246" s="82"/>
      <c r="Y246" s="82"/>
      <c r="Z246" s="82"/>
      <c r="AA246" s="82"/>
      <c r="AB246" s="82"/>
      <c r="AC246" s="82"/>
      <c r="AD246" s="82"/>
      <c r="AE246" s="82"/>
      <c r="AF246" s="82"/>
      <c r="AG246" s="82"/>
      <c r="AH246" s="82"/>
      <c r="AI246" s="82"/>
    </row>
    <row r="247" spans="1:84" s="28" customFormat="1" ht="12.75" customHeight="1" x14ac:dyDescent="0.2">
      <c r="A247" s="70"/>
      <c r="B247" s="71"/>
      <c r="D247" s="121" t="s">
        <v>12</v>
      </c>
      <c r="E247" s="259" t="str">
        <f>Translations!$B$94</f>
        <v>Beskrivning</v>
      </c>
      <c r="G247" s="260"/>
      <c r="H247" s="121"/>
      <c r="I247" s="121"/>
      <c r="J247" s="121"/>
      <c r="K247" s="121"/>
      <c r="L247" s="121"/>
      <c r="M247" s="121"/>
      <c r="N247" s="121"/>
      <c r="O247" s="84"/>
      <c r="P247" s="214"/>
      <c r="Q247" s="214"/>
      <c r="R247" s="214"/>
      <c r="S247" s="214"/>
      <c r="T247" s="82"/>
      <c r="U247" s="82"/>
      <c r="V247" s="82"/>
      <c r="W247" s="82"/>
      <c r="X247" s="82"/>
      <c r="Y247" s="82"/>
      <c r="Z247" s="82"/>
      <c r="AA247" s="82"/>
      <c r="AB247" s="82"/>
      <c r="AC247" s="82"/>
      <c r="AD247" s="82"/>
      <c r="AE247" s="82"/>
      <c r="AF247" s="82"/>
      <c r="AG247" s="82"/>
      <c r="AH247" s="82"/>
      <c r="AI247" s="82"/>
    </row>
    <row r="248" spans="1:84" s="28" customFormat="1" ht="12.75" customHeight="1" x14ac:dyDescent="0.2">
      <c r="A248" s="70"/>
      <c r="B248" s="213"/>
      <c r="C248" s="15"/>
      <c r="D248" s="121"/>
      <c r="E248" s="757" t="str">
        <f>Translations!$B$588</f>
        <v>Om du behöver mer utrymme för beskrivningen kan du också använda externa filer och hänvisa till dem här.</v>
      </c>
      <c r="F248" s="757"/>
      <c r="G248" s="757"/>
      <c r="H248" s="757"/>
      <c r="I248" s="757"/>
      <c r="J248" s="757"/>
      <c r="K248" s="757"/>
      <c r="L248" s="757"/>
      <c r="M248" s="757"/>
      <c r="N248" s="757"/>
      <c r="O248" s="84"/>
      <c r="P248" s="77"/>
      <c r="Q248" s="214"/>
      <c r="R248" s="214"/>
      <c r="S248" s="214"/>
      <c r="T248" s="82"/>
      <c r="U248" s="82"/>
      <c r="V248" s="82"/>
      <c r="W248" s="82"/>
      <c r="X248" s="82"/>
      <c r="Y248" s="82"/>
      <c r="Z248" s="82"/>
      <c r="AA248" s="82"/>
      <c r="AB248" s="82"/>
      <c r="AC248" s="82"/>
      <c r="AD248" s="82"/>
      <c r="AE248" s="82"/>
      <c r="AF248" s="82"/>
      <c r="AG248" s="82"/>
      <c r="AH248" s="82"/>
      <c r="AI248" s="82"/>
    </row>
    <row r="249" spans="1:84" s="28" customFormat="1" ht="12.75" customHeight="1" x14ac:dyDescent="0.2">
      <c r="A249" s="261"/>
      <c r="B249" s="78"/>
      <c r="E249" s="836"/>
      <c r="F249" s="837"/>
      <c r="G249" s="837"/>
      <c r="H249" s="837"/>
      <c r="I249" s="837"/>
      <c r="J249" s="837"/>
      <c r="K249" s="837"/>
      <c r="L249" s="837"/>
      <c r="M249" s="837"/>
      <c r="N249" s="838"/>
      <c r="O249" s="81"/>
      <c r="P249" s="82"/>
      <c r="Q249" s="82"/>
      <c r="R249" s="82"/>
      <c r="S249" s="82"/>
      <c r="T249" s="82"/>
      <c r="U249" s="82"/>
      <c r="V249" s="82"/>
      <c r="W249" s="82"/>
      <c r="X249" s="82"/>
      <c r="Y249" s="82"/>
      <c r="Z249" s="82"/>
      <c r="AA249" s="82"/>
      <c r="AB249" s="82"/>
      <c r="AC249" s="82"/>
      <c r="AD249" s="82"/>
      <c r="AE249" s="82"/>
      <c r="AF249" s="82"/>
      <c r="AG249" s="82"/>
      <c r="AH249" s="82"/>
      <c r="AI249" s="251" t="b">
        <f>AND(COUNTA(CNTR_ListRelevantSections)&gt;0,OR(AB245,COUNTA(E243:E245)=0))</f>
        <v>0</v>
      </c>
    </row>
    <row r="250" spans="1:84" s="28" customFormat="1" ht="12.75" customHeight="1" x14ac:dyDescent="0.2">
      <c r="A250" s="261"/>
      <c r="B250" s="78"/>
      <c r="E250" s="828"/>
      <c r="F250" s="829"/>
      <c r="G250" s="829"/>
      <c r="H250" s="829"/>
      <c r="I250" s="829"/>
      <c r="J250" s="829"/>
      <c r="K250" s="829"/>
      <c r="L250" s="829"/>
      <c r="M250" s="829"/>
      <c r="N250" s="830"/>
      <c r="O250" s="81"/>
      <c r="P250" s="82"/>
      <c r="Q250" s="82"/>
      <c r="R250" s="82"/>
      <c r="S250" s="82"/>
      <c r="T250" s="82"/>
      <c r="U250" s="82"/>
      <c r="V250" s="82"/>
      <c r="W250" s="82"/>
      <c r="X250" s="82"/>
      <c r="Y250" s="82"/>
      <c r="Z250" s="82"/>
      <c r="AA250" s="82"/>
      <c r="AB250" s="82"/>
      <c r="AC250" s="82"/>
      <c r="AD250" s="82"/>
      <c r="AE250" s="82"/>
      <c r="AF250" s="82"/>
      <c r="AG250" s="82"/>
      <c r="AH250" s="82"/>
      <c r="AI250" s="251" t="b">
        <f>AI249</f>
        <v>0</v>
      </c>
    </row>
    <row r="251" spans="1:84" s="28" customFormat="1" ht="12.75" customHeight="1" x14ac:dyDescent="0.2">
      <c r="A251" s="261"/>
      <c r="B251" s="78"/>
      <c r="E251" s="828"/>
      <c r="F251" s="829"/>
      <c r="G251" s="829"/>
      <c r="H251" s="829"/>
      <c r="I251" s="829"/>
      <c r="J251" s="829"/>
      <c r="K251" s="829"/>
      <c r="L251" s="829"/>
      <c r="M251" s="829"/>
      <c r="N251" s="830"/>
      <c r="O251" s="81"/>
      <c r="P251" s="82"/>
      <c r="Q251" s="82"/>
      <c r="R251" s="82"/>
      <c r="S251" s="82"/>
      <c r="T251" s="82"/>
      <c r="U251" s="82"/>
      <c r="V251" s="82"/>
      <c r="W251" s="82"/>
      <c r="X251" s="82"/>
      <c r="Y251" s="82"/>
      <c r="Z251" s="82"/>
      <c r="AA251" s="82"/>
      <c r="AB251" s="82"/>
      <c r="AC251" s="82"/>
      <c r="AD251" s="82"/>
      <c r="AE251" s="82"/>
      <c r="AF251" s="82"/>
      <c r="AG251" s="82"/>
      <c r="AH251" s="82"/>
      <c r="AI251" s="251" t="b">
        <f>AI250</f>
        <v>0</v>
      </c>
    </row>
    <row r="252" spans="1:84" s="28" customFormat="1" ht="12.75" customHeight="1" x14ac:dyDescent="0.2">
      <c r="A252" s="261"/>
      <c r="B252" s="78"/>
      <c r="E252" s="828"/>
      <c r="F252" s="829"/>
      <c r="G252" s="829"/>
      <c r="H252" s="829"/>
      <c r="I252" s="829"/>
      <c r="J252" s="829"/>
      <c r="K252" s="829"/>
      <c r="L252" s="829"/>
      <c r="M252" s="829"/>
      <c r="N252" s="830"/>
      <c r="O252" s="81"/>
      <c r="P252" s="82"/>
      <c r="Q252" s="82"/>
      <c r="R252" s="82"/>
      <c r="S252" s="82"/>
      <c r="T252" s="82"/>
      <c r="U252" s="82"/>
      <c r="V252" s="82"/>
      <c r="W252" s="82"/>
      <c r="X252" s="82"/>
      <c r="Y252" s="82"/>
      <c r="Z252" s="82"/>
      <c r="AA252" s="82"/>
      <c r="AB252" s="82"/>
      <c r="AC252" s="82"/>
      <c r="AD252" s="82"/>
      <c r="AE252" s="82"/>
      <c r="AF252" s="82"/>
      <c r="AG252" s="82"/>
      <c r="AH252" s="82"/>
      <c r="AI252" s="251" t="b">
        <f>AI251</f>
        <v>0</v>
      </c>
    </row>
    <row r="253" spans="1:84" s="28" customFormat="1" ht="12.75" customHeight="1" x14ac:dyDescent="0.2">
      <c r="A253" s="261"/>
      <c r="B253" s="78"/>
      <c r="E253" s="831"/>
      <c r="F253" s="832"/>
      <c r="G253" s="832"/>
      <c r="H253" s="832"/>
      <c r="I253" s="832"/>
      <c r="J253" s="832"/>
      <c r="K253" s="832"/>
      <c r="L253" s="832"/>
      <c r="M253" s="832"/>
      <c r="N253" s="833"/>
      <c r="O253" s="81"/>
      <c r="P253" s="82"/>
      <c r="Q253" s="82"/>
      <c r="R253" s="82"/>
      <c r="S253" s="82"/>
      <c r="T253" s="82"/>
      <c r="U253" s="82"/>
      <c r="V253" s="82"/>
      <c r="W253" s="82"/>
      <c r="X253" s="82"/>
      <c r="Y253" s="82"/>
      <c r="Z253" s="82"/>
      <c r="AA253" s="82"/>
      <c r="AB253" s="82"/>
      <c r="AC253" s="82"/>
      <c r="AD253" s="82"/>
      <c r="AE253" s="82"/>
      <c r="AF253" s="82"/>
      <c r="AG253" s="82"/>
      <c r="AH253" s="82"/>
      <c r="AI253" s="251" t="b">
        <f>AI252</f>
        <v>0</v>
      </c>
    </row>
    <row r="254" spans="1:84" s="28" customFormat="1" ht="12.75" customHeight="1" thickBot="1" x14ac:dyDescent="0.25">
      <c r="A254" s="261"/>
      <c r="B254" s="78"/>
      <c r="D254" s="121"/>
      <c r="E254" s="262"/>
      <c r="F254" s="262"/>
      <c r="G254" s="262"/>
      <c r="H254" s="262"/>
      <c r="I254" s="262"/>
      <c r="J254" s="262"/>
      <c r="K254" s="262"/>
      <c r="L254" s="262"/>
      <c r="M254" s="262"/>
      <c r="N254" s="121"/>
      <c r="O254" s="81"/>
      <c r="P254" s="82"/>
      <c r="Q254" s="82"/>
      <c r="R254" s="82"/>
      <c r="S254" s="82"/>
      <c r="T254" s="82"/>
      <c r="U254" s="82"/>
      <c r="V254" s="82"/>
      <c r="W254" s="82"/>
      <c r="X254" s="82"/>
      <c r="Y254" s="82"/>
      <c r="Z254" s="82"/>
      <c r="AA254" s="82"/>
      <c r="AB254" s="82"/>
      <c r="AC254" s="82"/>
      <c r="AD254" s="82"/>
      <c r="AE254" s="82"/>
      <c r="AF254" s="82"/>
      <c r="AG254" s="82"/>
      <c r="AH254" s="82"/>
      <c r="AI254" s="82"/>
      <c r="CF254" s="263"/>
    </row>
    <row r="255" spans="1:84" ht="13.5" customHeight="1" thickBot="1" x14ac:dyDescent="0.25">
      <c r="A255" s="65"/>
      <c r="B255" s="69"/>
      <c r="C255" s="244"/>
      <c r="D255" s="245"/>
      <c r="E255" s="246"/>
      <c r="F255" s="247"/>
      <c r="G255" s="248"/>
      <c r="H255" s="248"/>
      <c r="I255" s="248"/>
      <c r="J255" s="248"/>
      <c r="K255" s="248"/>
      <c r="L255" s="248"/>
      <c r="M255" s="248"/>
      <c r="N255" s="248"/>
      <c r="O255" s="67"/>
      <c r="U255" s="188"/>
      <c r="X255" s="188"/>
    </row>
    <row r="256" spans="1:84" s="28" customFormat="1" ht="15" customHeight="1" thickBot="1" x14ac:dyDescent="0.25">
      <c r="A256" s="159" t="str">
        <f>IF(E256="","","PRINT")</f>
        <v/>
      </c>
      <c r="B256" s="71"/>
      <c r="C256" s="218">
        <f>C237+1</f>
        <v>13</v>
      </c>
      <c r="D256" s="15"/>
      <c r="E256" s="848"/>
      <c r="F256" s="849"/>
      <c r="G256" s="849"/>
      <c r="H256" s="849"/>
      <c r="I256" s="849"/>
      <c r="J256" s="849"/>
      <c r="K256" s="849"/>
      <c r="L256" s="850"/>
      <c r="M256" s="842" t="str">
        <f>IF(E257="","",INDEX(EUwideConstants!$F$312:$F$353,MATCH(E257,EUConst_TierActivityListNames,0)))</f>
        <v/>
      </c>
      <c r="N256" s="843"/>
      <c r="O256" s="151"/>
      <c r="P256" s="223" t="str">
        <f>IF(AND(E256&lt;&gt;"",COUNTIF(P257:$P$603,"PRINT")=0),"PRINT","")</f>
        <v/>
      </c>
      <c r="Q256" s="152"/>
      <c r="R256" s="249" t="str">
        <f>IF(E256="","",MATCH(E256,'B_Beskrivning av förbättringar'!$Q$54:$Q$83,0))</f>
        <v/>
      </c>
      <c r="S256" s="250" t="s">
        <v>21</v>
      </c>
      <c r="T256" s="152"/>
      <c r="U256" s="152"/>
      <c r="V256" s="152"/>
      <c r="W256" s="152"/>
      <c r="X256" s="152"/>
      <c r="Y256" s="152"/>
      <c r="Z256" s="152"/>
      <c r="AA256" s="152"/>
      <c r="AB256" s="152"/>
      <c r="AC256" s="152"/>
      <c r="AD256" s="152"/>
      <c r="AE256" s="152"/>
      <c r="AF256" s="152"/>
      <c r="AG256" s="152"/>
      <c r="AH256" s="152"/>
      <c r="AI256" s="251" t="b">
        <f>CNTR_CalcRelevant=EUconst_NotRelevant</f>
        <v>0</v>
      </c>
      <c r="AJ256" s="252"/>
      <c r="AK256" s="252"/>
      <c r="AL256" s="252"/>
      <c r="AM256" s="252"/>
      <c r="AN256" s="252"/>
      <c r="AO256" s="252"/>
      <c r="AP256" s="252"/>
      <c r="AQ256" s="252"/>
      <c r="AR256" s="252"/>
      <c r="AS256" s="252"/>
      <c r="AT256" s="252"/>
      <c r="AU256" s="252"/>
      <c r="AV256" s="252"/>
      <c r="AW256" s="252"/>
      <c r="AX256" s="252"/>
      <c r="AY256" s="252"/>
      <c r="AZ256" s="252"/>
      <c r="BA256" s="252"/>
      <c r="BB256" s="252"/>
      <c r="BC256" s="252"/>
      <c r="BD256" s="252"/>
      <c r="BE256" s="252"/>
      <c r="BF256" s="252"/>
      <c r="BG256" s="252"/>
      <c r="BH256" s="252"/>
      <c r="BI256" s="252"/>
      <c r="BJ256" s="252"/>
      <c r="BK256" s="252"/>
      <c r="BL256" s="252"/>
      <c r="BM256" s="252"/>
      <c r="BN256" s="252"/>
      <c r="BO256" s="252"/>
      <c r="BP256" s="252"/>
      <c r="BQ256" s="252"/>
      <c r="BR256" s="252"/>
      <c r="BS256" s="252"/>
      <c r="BT256" s="252"/>
      <c r="BU256" s="252"/>
      <c r="BV256" s="252"/>
      <c r="BW256" s="252"/>
      <c r="BX256" s="252"/>
      <c r="BY256" s="252"/>
      <c r="BZ256" s="252"/>
      <c r="CA256" s="252"/>
      <c r="CB256" s="252"/>
      <c r="CC256" s="252"/>
      <c r="CD256" s="252"/>
      <c r="CE256" s="252"/>
      <c r="CF256" s="252"/>
    </row>
    <row r="257" spans="1:84" s="28" customFormat="1" ht="15" customHeight="1" thickBot="1" x14ac:dyDescent="0.25">
      <c r="A257" s="70"/>
      <c r="B257" s="71"/>
      <c r="C257" s="15"/>
      <c r="D257" s="15"/>
      <c r="E257" s="839" t="str">
        <f>IF(E256="","",INDEX('B_Beskrivning av förbättringar'!$E$54:$E$83,R256))</f>
        <v/>
      </c>
      <c r="F257" s="840"/>
      <c r="G257" s="840"/>
      <c r="H257" s="840"/>
      <c r="I257" s="840"/>
      <c r="J257" s="840"/>
      <c r="K257" s="840"/>
      <c r="L257" s="841"/>
      <c r="M257" s="842" t="str">
        <f>IF(E256="","",INDEX('B_Beskrivning av förbättringar'!$M$54:$M$83,R256))</f>
        <v/>
      </c>
      <c r="N257" s="843"/>
      <c r="O257" s="151"/>
      <c r="P257" s="82"/>
      <c r="Q257" s="152"/>
      <c r="R257" s="238" t="str">
        <f>E257</f>
        <v/>
      </c>
      <c r="S257" s="238" t="str">
        <f>IF(E257="","",MATCH(E257,EUConst_TierActivityListNames,0)&gt;40)</f>
        <v/>
      </c>
      <c r="T257" s="152"/>
      <c r="U257" s="152"/>
      <c r="V257" s="152"/>
      <c r="W257" s="152"/>
      <c r="X257" s="152"/>
      <c r="Y257" s="152"/>
      <c r="Z257" s="152"/>
      <c r="AA257" s="152"/>
      <c r="AB257" s="152"/>
      <c r="AC257" s="152"/>
      <c r="AD257" s="152"/>
      <c r="AE257" s="152"/>
      <c r="AF257" s="152"/>
      <c r="AG257" s="152"/>
      <c r="AH257" s="152"/>
      <c r="AI257" s="152"/>
      <c r="AJ257" s="252"/>
      <c r="AK257" s="252"/>
      <c r="AL257" s="252"/>
      <c r="AM257" s="252"/>
      <c r="AN257" s="252"/>
      <c r="AO257" s="252"/>
      <c r="AP257" s="252"/>
      <c r="AQ257" s="252"/>
      <c r="AR257" s="252"/>
      <c r="AS257" s="252"/>
      <c r="AT257" s="252"/>
      <c r="AU257" s="252"/>
      <c r="AV257" s="252"/>
      <c r="AW257" s="252"/>
      <c r="AX257" s="252"/>
      <c r="AY257" s="252"/>
      <c r="AZ257" s="252"/>
      <c r="BA257" s="252"/>
      <c r="BB257" s="252"/>
      <c r="BC257" s="252"/>
      <c r="BD257" s="252"/>
      <c r="BE257" s="252"/>
      <c r="BF257" s="252"/>
      <c r="BG257" s="252"/>
      <c r="BH257" s="252"/>
      <c r="BI257" s="252"/>
      <c r="BJ257" s="252"/>
      <c r="BK257" s="252"/>
      <c r="BL257" s="252"/>
      <c r="BM257" s="252"/>
      <c r="BN257" s="252"/>
      <c r="BO257" s="252"/>
      <c r="BP257" s="252"/>
      <c r="BQ257" s="252"/>
      <c r="BR257" s="252"/>
      <c r="BS257" s="252"/>
      <c r="BT257" s="252"/>
      <c r="BU257" s="252"/>
      <c r="BV257" s="252"/>
      <c r="BW257" s="252"/>
      <c r="BX257" s="252"/>
      <c r="BY257" s="252"/>
      <c r="BZ257" s="252"/>
      <c r="CA257" s="252"/>
      <c r="CB257" s="252"/>
      <c r="CC257" s="252"/>
      <c r="CD257" s="252"/>
      <c r="CE257" s="252"/>
      <c r="CF257" s="252"/>
    </row>
    <row r="258" spans="1:84" s="28" customFormat="1" ht="5.0999999999999996" customHeight="1" x14ac:dyDescent="0.2">
      <c r="A258" s="70"/>
      <c r="B258" s="71"/>
      <c r="C258" s="15"/>
      <c r="D258" s="15"/>
      <c r="E258" s="15"/>
      <c r="F258" s="15"/>
      <c r="G258" s="5"/>
      <c r="H258" s="5"/>
      <c r="I258" s="5"/>
      <c r="M258" s="5"/>
      <c r="N258" s="5"/>
      <c r="O258" s="151"/>
      <c r="P258" s="214"/>
      <c r="Q258" s="152"/>
      <c r="R258" s="152"/>
      <c r="S258" s="152"/>
      <c r="T258" s="152"/>
      <c r="U258" s="152"/>
      <c r="V258" s="152"/>
      <c r="W258" s="152"/>
      <c r="X258" s="152"/>
      <c r="Y258" s="152"/>
      <c r="Z258" s="152"/>
      <c r="AA258" s="152"/>
      <c r="AB258" s="152"/>
      <c r="AC258" s="152"/>
      <c r="AD258" s="152"/>
      <c r="AE258" s="152"/>
      <c r="AF258" s="152"/>
      <c r="AG258" s="152"/>
      <c r="AH258" s="152"/>
      <c r="AI258" s="152"/>
      <c r="AJ258" s="252"/>
      <c r="AK258" s="252"/>
      <c r="AL258" s="252"/>
      <c r="AM258" s="252"/>
      <c r="AN258" s="252"/>
      <c r="AO258" s="252"/>
      <c r="AP258" s="252"/>
      <c r="AQ258" s="252"/>
      <c r="AR258" s="252"/>
      <c r="AS258" s="252"/>
      <c r="AT258" s="252"/>
      <c r="AU258" s="252"/>
      <c r="AV258" s="252"/>
      <c r="AW258" s="252"/>
      <c r="AX258" s="252"/>
      <c r="AY258" s="252"/>
      <c r="AZ258" s="252"/>
      <c r="BA258" s="252"/>
      <c r="BB258" s="252"/>
      <c r="BC258" s="252"/>
      <c r="BD258" s="252"/>
      <c r="BE258" s="252"/>
      <c r="BF258" s="252"/>
      <c r="BG258" s="252"/>
      <c r="BH258" s="252"/>
      <c r="BI258" s="252"/>
      <c r="BJ258" s="252"/>
      <c r="BK258" s="252"/>
      <c r="BL258" s="252"/>
      <c r="BM258" s="252"/>
      <c r="BN258" s="252"/>
      <c r="BO258" s="252"/>
      <c r="BP258" s="252"/>
      <c r="BQ258" s="252"/>
      <c r="BR258" s="252"/>
      <c r="BS258" s="252"/>
      <c r="BT258" s="252"/>
      <c r="BU258" s="252"/>
      <c r="BV258" s="252"/>
      <c r="BW258" s="252"/>
      <c r="BX258" s="252"/>
      <c r="BY258" s="252"/>
      <c r="BZ258" s="252"/>
      <c r="CA258" s="252"/>
      <c r="CB258" s="252"/>
      <c r="CC258" s="252"/>
      <c r="CD258" s="252"/>
      <c r="CE258" s="252"/>
      <c r="CF258" s="252"/>
    </row>
    <row r="259" spans="1:84" s="28" customFormat="1" ht="12.75" customHeight="1" x14ac:dyDescent="0.2">
      <c r="A259" s="70"/>
      <c r="B259" s="71"/>
      <c r="C259" s="15"/>
      <c r="D259" s="15"/>
      <c r="F259" s="844" t="str">
        <f>IF(E256="","",HYPERLINK("#JUMP_E_8",EUconst_FurtherGuidancePoint1))</f>
        <v/>
      </c>
      <c r="G259" s="845"/>
      <c r="H259" s="845"/>
      <c r="I259" s="845"/>
      <c r="J259" s="845"/>
      <c r="K259" s="845"/>
      <c r="L259" s="845"/>
      <c r="M259" s="846"/>
      <c r="N259" s="5"/>
      <c r="O259" s="151"/>
      <c r="P259" s="214"/>
      <c r="Q259" s="152"/>
      <c r="R259" s="152"/>
      <c r="S259" s="152"/>
      <c r="T259" s="152"/>
      <c r="U259" s="152"/>
      <c r="V259" s="152"/>
      <c r="W259" s="152"/>
      <c r="X259" s="152"/>
      <c r="Y259" s="152"/>
      <c r="Z259" s="152"/>
      <c r="AA259" s="152"/>
      <c r="AB259" s="152"/>
      <c r="AC259" s="152"/>
      <c r="AD259" s="152"/>
      <c r="AE259" s="152"/>
      <c r="AF259" s="152"/>
      <c r="AG259" s="152"/>
      <c r="AH259" s="152"/>
      <c r="AI259" s="152"/>
      <c r="AJ259" s="252"/>
      <c r="AK259" s="252"/>
      <c r="AL259" s="252"/>
      <c r="AM259" s="252"/>
      <c r="AN259" s="252"/>
      <c r="AO259" s="252"/>
      <c r="AP259" s="252"/>
      <c r="AQ259" s="252"/>
      <c r="AR259" s="252"/>
      <c r="AS259" s="252"/>
      <c r="AT259" s="252"/>
      <c r="AU259" s="252"/>
      <c r="AV259" s="252"/>
      <c r="AW259" s="252"/>
      <c r="AX259" s="252"/>
      <c r="AY259" s="252"/>
      <c r="AZ259" s="252"/>
      <c r="BA259" s="252"/>
      <c r="BB259" s="252"/>
      <c r="BC259" s="252"/>
      <c r="BD259" s="252"/>
      <c r="BE259" s="252"/>
      <c r="BF259" s="252"/>
      <c r="BG259" s="252"/>
      <c r="BH259" s="252"/>
      <c r="BI259" s="252"/>
      <c r="BJ259" s="252"/>
      <c r="BK259" s="252"/>
      <c r="BL259" s="252"/>
      <c r="BM259" s="252"/>
      <c r="BN259" s="252"/>
      <c r="BO259" s="252"/>
      <c r="BP259" s="252"/>
      <c r="BQ259" s="252"/>
      <c r="BR259" s="252"/>
      <c r="BS259" s="252"/>
      <c r="BT259" s="252"/>
      <c r="BU259" s="252"/>
      <c r="BV259" s="252"/>
      <c r="BW259" s="252"/>
      <c r="BX259" s="252"/>
      <c r="BY259" s="252"/>
      <c r="BZ259" s="252"/>
      <c r="CA259" s="252"/>
      <c r="CB259" s="252"/>
      <c r="CC259" s="252"/>
      <c r="CD259" s="252"/>
      <c r="CE259" s="252"/>
      <c r="CF259" s="252"/>
    </row>
    <row r="260" spans="1:84" s="28" customFormat="1" ht="5.0999999999999996" customHeight="1" x14ac:dyDescent="0.2">
      <c r="A260" s="70"/>
      <c r="B260" s="71"/>
      <c r="C260" s="15"/>
      <c r="D260" s="121"/>
      <c r="O260" s="84"/>
      <c r="P260" s="214"/>
      <c r="Q260" s="214"/>
      <c r="R260" s="214"/>
      <c r="S260" s="152"/>
      <c r="T260" s="82"/>
      <c r="U260" s="82"/>
      <c r="V260" s="82"/>
      <c r="W260" s="82"/>
      <c r="X260" s="82"/>
      <c r="Y260" s="82"/>
      <c r="Z260" s="152"/>
      <c r="AA260" s="82"/>
      <c r="AB260" s="82"/>
      <c r="AC260" s="82"/>
      <c r="AD260" s="82"/>
      <c r="AE260" s="82"/>
      <c r="AF260" s="82"/>
      <c r="AG260" s="82"/>
      <c r="AH260" s="82"/>
      <c r="AI260" s="82"/>
    </row>
    <row r="261" spans="1:84" s="28" customFormat="1" ht="38.85" customHeight="1" x14ac:dyDescent="0.2">
      <c r="A261" s="70"/>
      <c r="B261" s="71"/>
      <c r="C261" s="15"/>
      <c r="E261" s="253" t="str">
        <f>Translations!$B$609</f>
        <v>Verksamhetsuppgifter eller beräkningsfaktor:</v>
      </c>
      <c r="F261" s="254" t="str">
        <f>Translations!$B$601</f>
        <v>Krävd nivå:</v>
      </c>
      <c r="G261" s="847" t="str">
        <f>Translations!$B$610</f>
        <v xml:space="preserve">Skäl för tidigare avvikelse: </v>
      </c>
      <c r="H261" s="847"/>
      <c r="I261" s="253" t="str">
        <f>Translations!$B$611</f>
        <v>Inverkan på nivåer?</v>
      </c>
      <c r="J261" s="253" t="str">
        <f>Translations!$B$612</f>
        <v>Vidtagna åtgärder:</v>
      </c>
      <c r="K261" s="254" t="str">
        <f>Translations!$B$585</f>
        <v>När?</v>
      </c>
      <c r="L261" s="254" t="str">
        <f>Translations!$B$603</f>
        <v>Tillämpad nivå:</v>
      </c>
      <c r="O261" s="151"/>
      <c r="P261" s="82"/>
      <c r="Q261" s="152"/>
      <c r="R261" s="214"/>
      <c r="S261" s="214"/>
      <c r="T261" s="152"/>
      <c r="U261" s="152"/>
      <c r="V261" s="152"/>
      <c r="W261" s="152"/>
      <c r="X261" s="152"/>
      <c r="Y261" s="152"/>
      <c r="Z261" s="152"/>
      <c r="AA261" s="255" t="s">
        <v>22</v>
      </c>
      <c r="AB261" s="152" t="str">
        <f>$E$33</f>
        <v>Verksamhetsuppgifter eller beräkningsfaktor:</v>
      </c>
      <c r="AC261" s="152" t="str">
        <f>G261</f>
        <v xml:space="preserve">Skäl för tidigare avvikelse: </v>
      </c>
      <c r="AD261" s="152" t="str">
        <f>I261</f>
        <v>Inverkan på nivåer?</v>
      </c>
      <c r="AE261" s="152" t="str">
        <f>J261</f>
        <v>Vidtagna åtgärder:</v>
      </c>
      <c r="AF261" s="152" t="str">
        <f>K261</f>
        <v>När?</v>
      </c>
      <c r="AG261" s="152" t="str">
        <f>L261</f>
        <v>Tillämpad nivå:</v>
      </c>
      <c r="AH261" s="152"/>
      <c r="AI261" s="82"/>
      <c r="AJ261" s="252"/>
      <c r="AK261" s="252"/>
      <c r="AL261" s="252"/>
      <c r="AM261" s="252"/>
      <c r="AN261" s="252"/>
      <c r="AO261" s="252"/>
      <c r="AP261" s="252"/>
      <c r="AQ261" s="252"/>
      <c r="AR261" s="252"/>
      <c r="AS261" s="252"/>
      <c r="AT261" s="252"/>
      <c r="AU261" s="252"/>
      <c r="AV261" s="252"/>
      <c r="AW261" s="252"/>
      <c r="AX261" s="252"/>
      <c r="AY261" s="252"/>
      <c r="AZ261" s="252"/>
      <c r="BA261" s="252"/>
      <c r="BB261" s="252"/>
      <c r="BC261" s="252"/>
      <c r="BD261" s="252"/>
      <c r="BE261" s="252"/>
      <c r="BF261" s="252"/>
      <c r="BG261" s="252"/>
      <c r="BH261" s="252"/>
      <c r="BI261" s="252"/>
      <c r="BJ261" s="252"/>
      <c r="BK261" s="252"/>
      <c r="BL261" s="252"/>
      <c r="BM261" s="252"/>
      <c r="BN261" s="252"/>
      <c r="BO261" s="252"/>
      <c r="BP261" s="252"/>
      <c r="BQ261" s="252"/>
      <c r="BR261" s="252"/>
      <c r="BS261" s="252"/>
      <c r="BT261" s="252"/>
      <c r="BU261" s="252"/>
      <c r="BV261" s="252"/>
      <c r="BW261" s="252"/>
      <c r="BX261" s="252"/>
      <c r="BY261" s="252"/>
      <c r="BZ261" s="252"/>
      <c r="CA261" s="252"/>
      <c r="CB261" s="252"/>
      <c r="CC261" s="252"/>
      <c r="CD261" s="252"/>
      <c r="CE261" s="252"/>
      <c r="CF261" s="252"/>
    </row>
    <row r="262" spans="1:84" s="28" customFormat="1" ht="15" customHeight="1" x14ac:dyDescent="0.2">
      <c r="A262" s="70"/>
      <c r="B262" s="71"/>
      <c r="D262" s="91" t="s">
        <v>6</v>
      </c>
      <c r="E262" s="256"/>
      <c r="F262" s="257" t="str">
        <f>IF(OR(X262="",X262=EUconst_NA),"",IF(CNTR_SmallEmitter,1,X262))</f>
        <v/>
      </c>
      <c r="G262" s="826"/>
      <c r="H262" s="827"/>
      <c r="I262" s="99"/>
      <c r="J262" s="99"/>
      <c r="K262" s="221"/>
      <c r="L262" s="258"/>
      <c r="M262" s="834" t="str">
        <f>IF(OR(ISBLANK(L262),L262=EUconst_NoTier),"",IF($Z262=0,EUconst_NotApplicable,IF(ISERROR($Z262),"",$Z262)))</f>
        <v/>
      </c>
      <c r="N262" s="835"/>
      <c r="O262" s="84"/>
      <c r="P262" s="214"/>
      <c r="Q262" s="214"/>
      <c r="R262" s="238" t="str">
        <f>E257</f>
        <v/>
      </c>
      <c r="S262" s="152"/>
      <c r="T262" s="251" t="str">
        <f>IF(COUNTIF(EUconst_FactorRelevantInklPFC,E262)=0,"",INDEX(EUwideConstants!$C$665:$C$680,MATCH(E262,EUconst_FactorRelevantInklPFC,0))&amp;R262)</f>
        <v/>
      </c>
      <c r="U262" s="82"/>
      <c r="V262" s="251" t="str">
        <f>IF(T262="","",INDEX(EUwideConstants!$E$665:$E$680,MATCH(E262,EUconst_FactorRelevantInklPFC,0)))</f>
        <v/>
      </c>
      <c r="W262" s="82"/>
      <c r="X262" s="223" t="str">
        <f>IF(OR(R262="",T262=""),"",IF(CNTR_IsCategoryA,INDEX(EUwideConstants!$G:$G,MATCH(T262,EUwideConstants!$Q:$Q,0)),INDEX(EUwideConstants!$N:$N,MATCH(T262,EUwideConstants!$Q:$Q,0))))</f>
        <v/>
      </c>
      <c r="Y262" s="251" t="str">
        <f>IF(F262="","",IF(F262=EUconst_NA,"",INDEX(EUwideConstants!$H:$M,MATCH(T262,EUwideConstants!$Q:$Q,0),MATCH(F262,CNTR_TierList,0))))</f>
        <v/>
      </c>
      <c r="Z262" s="251" t="str">
        <f>IF(ISBLANK(L262),"",IF(L262=EUconst_NA,"",INDEX(EUwideConstants!$H:$M,MATCH(T262,EUwideConstants!$Q:$Q,0),MATCH(L262,CNTR_TierList,0))))</f>
        <v/>
      </c>
      <c r="AA262" s="82"/>
      <c r="AB262" s="223" t="b">
        <f>AND(COUNTA(CNTR_ListRelevantSections)&gt;0,E256="")</f>
        <v>0</v>
      </c>
      <c r="AC262" s="223" t="b">
        <f>AND(COUNTA(CNTR_ListRelevantSections)&gt;0,OR(E262="",AB262))</f>
        <v>0</v>
      </c>
      <c r="AD262" s="223" t="b">
        <f t="shared" ref="AD262:AE264" si="12">AC262</f>
        <v>0</v>
      </c>
      <c r="AE262" s="223" t="b">
        <f t="shared" si="12"/>
        <v>0</v>
      </c>
      <c r="AF262" s="223" t="b">
        <f>OR(AD262,AND(J262&lt;&gt;"",J262=FALSE))</f>
        <v>0</v>
      </c>
      <c r="AG262" s="223" t="b">
        <f>OR(AF262,AND(I262&lt;&gt;"",I262=FALSE))</f>
        <v>0</v>
      </c>
      <c r="AH262" s="82"/>
      <c r="AI262" s="82"/>
      <c r="AJ262" s="252"/>
      <c r="AK262" s="252"/>
      <c r="AL262" s="252"/>
      <c r="AM262" s="252"/>
      <c r="AN262" s="252"/>
      <c r="AO262" s="252"/>
      <c r="AP262" s="252"/>
      <c r="AQ262" s="252"/>
      <c r="AR262" s="252"/>
      <c r="AS262" s="252"/>
      <c r="AT262" s="252"/>
      <c r="AU262" s="252"/>
      <c r="AV262" s="252"/>
      <c r="AW262" s="252"/>
      <c r="AX262" s="252"/>
      <c r="AY262" s="252"/>
      <c r="AZ262" s="252"/>
      <c r="BA262" s="252"/>
      <c r="BB262" s="252"/>
      <c r="BC262" s="252"/>
      <c r="BD262" s="252"/>
      <c r="BE262" s="252"/>
      <c r="BF262" s="252"/>
      <c r="BG262" s="252"/>
      <c r="BH262" s="252"/>
      <c r="BI262" s="252"/>
      <c r="BJ262" s="252"/>
      <c r="BK262" s="252"/>
      <c r="BL262" s="252"/>
      <c r="BM262" s="252"/>
      <c r="BN262" s="252"/>
      <c r="BO262" s="252"/>
      <c r="BP262" s="252"/>
      <c r="BQ262" s="252"/>
      <c r="BR262" s="252"/>
      <c r="BS262" s="252"/>
      <c r="BT262" s="252"/>
      <c r="BU262" s="252"/>
      <c r="BV262" s="252"/>
      <c r="BW262" s="252"/>
      <c r="BX262" s="252"/>
      <c r="BY262" s="252"/>
      <c r="BZ262" s="252"/>
      <c r="CA262" s="252"/>
      <c r="CB262" s="252"/>
      <c r="CC262" s="252"/>
      <c r="CD262" s="252"/>
      <c r="CE262" s="252"/>
      <c r="CF262" s="252"/>
    </row>
    <row r="263" spans="1:84" s="28" customFormat="1" ht="15" customHeight="1" x14ac:dyDescent="0.2">
      <c r="A263" s="70"/>
      <c r="B263" s="71"/>
      <c r="D263" s="91" t="s">
        <v>8</v>
      </c>
      <c r="E263" s="256"/>
      <c r="F263" s="257" t="str">
        <f>IF(OR(X263="",X263=EUconst_NA),"",IF(CNTR_SmallEmitter,1,X263))</f>
        <v/>
      </c>
      <c r="G263" s="826"/>
      <c r="H263" s="827"/>
      <c r="I263" s="99"/>
      <c r="J263" s="99"/>
      <c r="K263" s="221"/>
      <c r="L263" s="258"/>
      <c r="M263" s="834" t="str">
        <f>IF(OR(ISBLANK(L263),L263=EUconst_NoTier),"",IF($Z263=0,EUconst_NotApplicable,IF(ISERROR($Z263),"",$Z263)))</f>
        <v/>
      </c>
      <c r="N263" s="835"/>
      <c r="O263" s="84"/>
      <c r="P263" s="214"/>
      <c r="Q263" s="214"/>
      <c r="R263" s="238" t="str">
        <f>R262</f>
        <v/>
      </c>
      <c r="S263" s="152"/>
      <c r="T263" s="251" t="str">
        <f>IF(COUNTIF(EUconst_FactorRelevantInklPFC,E263)=0,"",INDEX(EUwideConstants!$C$665:$C$680,MATCH(E263,EUconst_FactorRelevantInklPFC,0))&amp;R263)</f>
        <v/>
      </c>
      <c r="U263" s="82"/>
      <c r="V263" s="251" t="str">
        <f>IF(T263="","",INDEX(EUwideConstants!$E$665:$E$680,MATCH(E263,EUconst_FactorRelevantInklPFC,0)))</f>
        <v/>
      </c>
      <c r="W263" s="82"/>
      <c r="X263" s="223" t="str">
        <f>IF(OR(R263="",T263=""),"",IF(CNTR_IsCategoryA,INDEX(EUwideConstants!$G:$G,MATCH(T263,EUwideConstants!$Q:$Q,0)),INDEX(EUwideConstants!$N:$N,MATCH(T263,EUwideConstants!$Q:$Q,0))))</f>
        <v/>
      </c>
      <c r="Y263" s="251" t="str">
        <f>IF(F263="","",IF(F263=EUconst_NA,"",INDEX(EUwideConstants!$H:$M,MATCH(T263,EUwideConstants!$Q:$Q,0),MATCH(F263,CNTR_TierList,0))))</f>
        <v/>
      </c>
      <c r="Z263" s="251" t="str">
        <f>IF(ISBLANK(L263),"",IF(L263=EUconst_NA,"",INDEX(EUwideConstants!$H:$M,MATCH(T263,EUwideConstants!$Q:$Q,0),MATCH(L263,CNTR_TierList,0))))</f>
        <v/>
      </c>
      <c r="AA263" s="82"/>
      <c r="AB263" s="223" t="b">
        <f>AND(COUNTA(CNTR_ListRelevantSections)&gt;0,E256="")</f>
        <v>0</v>
      </c>
      <c r="AC263" s="223" t="b">
        <f>AND(COUNTA(CNTR_ListRelevantSections)&gt;0,OR(E263="",AB263))</f>
        <v>0</v>
      </c>
      <c r="AD263" s="223" t="b">
        <f t="shared" si="12"/>
        <v>0</v>
      </c>
      <c r="AE263" s="223" t="b">
        <f t="shared" si="12"/>
        <v>0</v>
      </c>
      <c r="AF263" s="223" t="b">
        <f>OR(AD263,AND(J263&lt;&gt;"",J263=FALSE))</f>
        <v>0</v>
      </c>
      <c r="AG263" s="223" t="b">
        <f>OR(AF263,AND(I263&lt;&gt;"",I263=FALSE))</f>
        <v>0</v>
      </c>
      <c r="AH263" s="82"/>
      <c r="AI263" s="82"/>
      <c r="AJ263" s="252"/>
      <c r="AK263" s="252"/>
      <c r="AL263" s="252"/>
      <c r="AM263" s="252"/>
      <c r="AN263" s="252"/>
      <c r="AO263" s="252"/>
      <c r="AP263" s="252"/>
      <c r="AQ263" s="252"/>
      <c r="AR263" s="252"/>
      <c r="AS263" s="252"/>
      <c r="AT263" s="252"/>
      <c r="AU263" s="252"/>
      <c r="AV263" s="252"/>
      <c r="AW263" s="252"/>
      <c r="AX263" s="252"/>
      <c r="AY263" s="252"/>
      <c r="AZ263" s="252"/>
      <c r="BA263" s="252"/>
      <c r="BB263" s="252"/>
      <c r="BC263" s="252"/>
      <c r="BD263" s="252"/>
      <c r="BE263" s="252"/>
      <c r="BF263" s="252"/>
      <c r="BG263" s="252"/>
      <c r="BH263" s="252"/>
      <c r="BI263" s="252"/>
      <c r="BJ263" s="252"/>
      <c r="BK263" s="252"/>
      <c r="BL263" s="252"/>
      <c r="BM263" s="252"/>
      <c r="BN263" s="252"/>
      <c r="BO263" s="252"/>
      <c r="BP263" s="252"/>
      <c r="BQ263" s="252"/>
      <c r="BR263" s="252"/>
      <c r="BS263" s="252"/>
      <c r="BT263" s="252"/>
      <c r="BU263" s="252"/>
      <c r="BV263" s="252"/>
      <c r="BW263" s="252"/>
      <c r="BX263" s="252"/>
      <c r="BY263" s="252"/>
      <c r="BZ263" s="252"/>
      <c r="CA263" s="252"/>
      <c r="CB263" s="252"/>
      <c r="CC263" s="252"/>
      <c r="CD263" s="252"/>
      <c r="CE263" s="252"/>
      <c r="CF263" s="252"/>
    </row>
    <row r="264" spans="1:84" s="28" customFormat="1" ht="15" customHeight="1" x14ac:dyDescent="0.2">
      <c r="A264" s="70"/>
      <c r="B264" s="71"/>
      <c r="D264" s="91" t="s">
        <v>9</v>
      </c>
      <c r="E264" s="256"/>
      <c r="F264" s="257" t="str">
        <f>IF(OR(X264="",X264=EUconst_NA),"",IF(CNTR_SmallEmitter,1,X264))</f>
        <v/>
      </c>
      <c r="G264" s="826"/>
      <c r="H264" s="827"/>
      <c r="I264" s="99"/>
      <c r="J264" s="99"/>
      <c r="K264" s="221"/>
      <c r="L264" s="258"/>
      <c r="M264" s="834" t="str">
        <f>IF(OR(ISBLANK(L264),L264=EUconst_NoTier),"",IF($Z264=0,EUconst_NotApplicable,IF(ISERROR($Z264),"",$Z264)))</f>
        <v/>
      </c>
      <c r="N264" s="835"/>
      <c r="O264" s="84"/>
      <c r="P264" s="214"/>
      <c r="Q264" s="214"/>
      <c r="R264" s="238" t="str">
        <f>R263</f>
        <v/>
      </c>
      <c r="S264" s="152"/>
      <c r="T264" s="251" t="str">
        <f>IF(COUNTIF(EUconst_FactorRelevantInklPFC,E264)=0,"",INDEX(EUwideConstants!$C$665:$C$680,MATCH(E264,EUconst_FactorRelevantInklPFC,0))&amp;R264)</f>
        <v/>
      </c>
      <c r="U264" s="82"/>
      <c r="V264" s="251" t="str">
        <f>IF(T264="","",INDEX(EUwideConstants!$E$665:$E$680,MATCH(E264,EUconst_FactorRelevantInklPFC,0)))</f>
        <v/>
      </c>
      <c r="W264" s="82"/>
      <c r="X264" s="223" t="str">
        <f>IF(OR(R264="",T264=""),"",IF(CNTR_IsCategoryA,INDEX(EUwideConstants!$G:$G,MATCH(T264,EUwideConstants!$Q:$Q,0)),INDEX(EUwideConstants!$N:$N,MATCH(T264,EUwideConstants!$Q:$Q,0))))</f>
        <v/>
      </c>
      <c r="Y264" s="251" t="str">
        <f>IF(F264="","",IF(F264=EUconst_NA,"",INDEX(EUwideConstants!$H:$M,MATCH(T264,EUwideConstants!$Q:$Q,0),MATCH(F264,CNTR_TierList,0))))</f>
        <v/>
      </c>
      <c r="Z264" s="251" t="str">
        <f>IF(ISBLANK(L264),"",IF(L264=EUconst_NA,"",INDEX(EUwideConstants!$H:$M,MATCH(T264,EUwideConstants!$Q:$Q,0),MATCH(L264,CNTR_TierList,0))))</f>
        <v/>
      </c>
      <c r="AA264" s="82"/>
      <c r="AB264" s="223" t="b">
        <f>AND(COUNTA(CNTR_ListRelevantSections)&gt;0,E256="")</f>
        <v>0</v>
      </c>
      <c r="AC264" s="223" t="b">
        <f>AND(COUNTA(CNTR_ListRelevantSections)&gt;0,OR(E264="",AB264))</f>
        <v>0</v>
      </c>
      <c r="AD264" s="223" t="b">
        <f t="shared" si="12"/>
        <v>0</v>
      </c>
      <c r="AE264" s="223" t="b">
        <f t="shared" si="12"/>
        <v>0</v>
      </c>
      <c r="AF264" s="223" t="b">
        <f>OR(AD264,AND(J264&lt;&gt;"",J264=FALSE))</f>
        <v>0</v>
      </c>
      <c r="AG264" s="223" t="b">
        <f>OR(AF264,AND(I264&lt;&gt;"",I264=FALSE))</f>
        <v>0</v>
      </c>
      <c r="AH264" s="82"/>
      <c r="AI264" s="82"/>
      <c r="AJ264" s="252"/>
      <c r="AK264" s="252"/>
      <c r="AL264" s="252"/>
      <c r="AM264" s="252"/>
      <c r="AN264" s="252"/>
      <c r="AO264" s="252"/>
      <c r="AP264" s="252"/>
      <c r="AQ264" s="252"/>
      <c r="AR264" s="252"/>
      <c r="AS264" s="252"/>
      <c r="AT264" s="252"/>
      <c r="AU264" s="252"/>
      <c r="AV264" s="252"/>
      <c r="AW264" s="252"/>
      <c r="AX264" s="252"/>
      <c r="AY264" s="252"/>
      <c r="AZ264" s="252"/>
      <c r="BA264" s="252"/>
      <c r="BB264" s="252"/>
      <c r="BC264" s="252"/>
      <c r="BD264" s="252"/>
      <c r="BE264" s="252"/>
      <c r="BF264" s="252"/>
      <c r="BG264" s="252"/>
      <c r="BH264" s="252"/>
      <c r="BI264" s="252"/>
      <c r="BJ264" s="252"/>
      <c r="BK264" s="252"/>
      <c r="BL264" s="252"/>
      <c r="BM264" s="252"/>
      <c r="BN264" s="252"/>
      <c r="BO264" s="252"/>
      <c r="BP264" s="252"/>
      <c r="BQ264" s="252"/>
      <c r="BR264" s="252"/>
      <c r="BS264" s="252"/>
      <c r="BT264" s="252"/>
      <c r="BU264" s="252"/>
      <c r="BV264" s="252"/>
      <c r="BW264" s="252"/>
      <c r="BX264" s="252"/>
      <c r="BY264" s="252"/>
      <c r="BZ264" s="252"/>
      <c r="CA264" s="252"/>
      <c r="CB264" s="252"/>
      <c r="CC264" s="252"/>
      <c r="CD264" s="252"/>
      <c r="CE264" s="252"/>
      <c r="CF264" s="252"/>
    </row>
    <row r="265" spans="1:84" s="28" customFormat="1" ht="5.0999999999999996" customHeight="1" x14ac:dyDescent="0.2">
      <c r="A265" s="70"/>
      <c r="B265" s="71"/>
      <c r="C265" s="15"/>
      <c r="D265" s="121"/>
      <c r="G265" s="121"/>
      <c r="H265" s="121"/>
      <c r="I265" s="121"/>
      <c r="J265" s="121"/>
      <c r="O265" s="84"/>
      <c r="P265" s="214"/>
      <c r="Q265" s="214"/>
      <c r="R265" s="214"/>
      <c r="S265" s="214"/>
      <c r="T265" s="82"/>
      <c r="U265" s="82"/>
      <c r="V265" s="82"/>
      <c r="W265" s="82"/>
      <c r="X265" s="82"/>
      <c r="Y265" s="82"/>
      <c r="Z265" s="82"/>
      <c r="AA265" s="82"/>
      <c r="AB265" s="82"/>
      <c r="AC265" s="82"/>
      <c r="AD265" s="82"/>
      <c r="AE265" s="82"/>
      <c r="AF265" s="82"/>
      <c r="AG265" s="82"/>
      <c r="AH265" s="82"/>
      <c r="AI265" s="82"/>
    </row>
    <row r="266" spans="1:84" s="28" customFormat="1" ht="12.75" customHeight="1" x14ac:dyDescent="0.2">
      <c r="A266" s="70"/>
      <c r="B266" s="71"/>
      <c r="D266" s="121" t="s">
        <v>12</v>
      </c>
      <c r="E266" s="259" t="str">
        <f>Translations!$B$94</f>
        <v>Beskrivning</v>
      </c>
      <c r="G266" s="260"/>
      <c r="H266" s="121"/>
      <c r="I266" s="121"/>
      <c r="J266" s="121"/>
      <c r="K266" s="121"/>
      <c r="L266" s="121"/>
      <c r="M266" s="121"/>
      <c r="N266" s="121"/>
      <c r="O266" s="84"/>
      <c r="P266" s="214"/>
      <c r="Q266" s="214"/>
      <c r="R266" s="214"/>
      <c r="S266" s="214"/>
      <c r="T266" s="82"/>
      <c r="U266" s="82"/>
      <c r="V266" s="82"/>
      <c r="W266" s="82"/>
      <c r="X266" s="82"/>
      <c r="Y266" s="82"/>
      <c r="Z266" s="82"/>
      <c r="AA266" s="82"/>
      <c r="AB266" s="82"/>
      <c r="AC266" s="82"/>
      <c r="AD266" s="82"/>
      <c r="AE266" s="82"/>
      <c r="AF266" s="82"/>
      <c r="AG266" s="82"/>
      <c r="AH266" s="82"/>
      <c r="AI266" s="82"/>
    </row>
    <row r="267" spans="1:84" s="28" customFormat="1" ht="12.75" customHeight="1" x14ac:dyDescent="0.2">
      <c r="A267" s="70"/>
      <c r="B267" s="213"/>
      <c r="C267" s="15"/>
      <c r="D267" s="121"/>
      <c r="E267" s="757" t="str">
        <f>Translations!$B$588</f>
        <v>Om du behöver mer utrymme för beskrivningen kan du också använda externa filer och hänvisa till dem här.</v>
      </c>
      <c r="F267" s="757"/>
      <c r="G267" s="757"/>
      <c r="H267" s="757"/>
      <c r="I267" s="757"/>
      <c r="J267" s="757"/>
      <c r="K267" s="757"/>
      <c r="L267" s="757"/>
      <c r="M267" s="757"/>
      <c r="N267" s="757"/>
      <c r="O267" s="84"/>
      <c r="P267" s="77"/>
      <c r="Q267" s="214"/>
      <c r="R267" s="214"/>
      <c r="S267" s="214"/>
      <c r="T267" s="82"/>
      <c r="U267" s="82"/>
      <c r="V267" s="82"/>
      <c r="W267" s="82"/>
      <c r="X267" s="82"/>
      <c r="Y267" s="82"/>
      <c r="Z267" s="82"/>
      <c r="AA267" s="82"/>
      <c r="AB267" s="82"/>
      <c r="AC267" s="82"/>
      <c r="AD267" s="82"/>
      <c r="AE267" s="82"/>
      <c r="AF267" s="82"/>
      <c r="AG267" s="82"/>
      <c r="AH267" s="82"/>
      <c r="AI267" s="82"/>
    </row>
    <row r="268" spans="1:84" s="28" customFormat="1" ht="12.75" customHeight="1" x14ac:dyDescent="0.2">
      <c r="A268" s="261"/>
      <c r="B268" s="78"/>
      <c r="E268" s="836"/>
      <c r="F268" s="837"/>
      <c r="G268" s="837"/>
      <c r="H268" s="837"/>
      <c r="I268" s="837"/>
      <c r="J268" s="837"/>
      <c r="K268" s="837"/>
      <c r="L268" s="837"/>
      <c r="M268" s="837"/>
      <c r="N268" s="838"/>
      <c r="O268" s="81"/>
      <c r="P268" s="82"/>
      <c r="Q268" s="82"/>
      <c r="R268" s="82"/>
      <c r="S268" s="82"/>
      <c r="T268" s="82"/>
      <c r="U268" s="82"/>
      <c r="V268" s="82"/>
      <c r="W268" s="82"/>
      <c r="X268" s="82"/>
      <c r="Y268" s="82"/>
      <c r="Z268" s="82"/>
      <c r="AA268" s="82"/>
      <c r="AB268" s="82"/>
      <c r="AC268" s="82"/>
      <c r="AD268" s="82"/>
      <c r="AE268" s="82"/>
      <c r="AF268" s="82"/>
      <c r="AG268" s="82"/>
      <c r="AH268" s="82"/>
      <c r="AI268" s="251" t="b">
        <f>AND(COUNTA(CNTR_ListRelevantSections)&gt;0,OR(AB264,COUNTA(E262:E264)=0))</f>
        <v>0</v>
      </c>
    </row>
    <row r="269" spans="1:84" s="28" customFormat="1" ht="12.75" customHeight="1" x14ac:dyDescent="0.2">
      <c r="A269" s="261"/>
      <c r="B269" s="78"/>
      <c r="E269" s="828"/>
      <c r="F269" s="829"/>
      <c r="G269" s="829"/>
      <c r="H269" s="829"/>
      <c r="I269" s="829"/>
      <c r="J269" s="829"/>
      <c r="K269" s="829"/>
      <c r="L269" s="829"/>
      <c r="M269" s="829"/>
      <c r="N269" s="830"/>
      <c r="O269" s="81"/>
      <c r="P269" s="82"/>
      <c r="Q269" s="82"/>
      <c r="R269" s="82"/>
      <c r="S269" s="82"/>
      <c r="T269" s="82"/>
      <c r="U269" s="82"/>
      <c r="V269" s="82"/>
      <c r="W269" s="82"/>
      <c r="X269" s="82"/>
      <c r="Y269" s="82"/>
      <c r="Z269" s="82"/>
      <c r="AA269" s="82"/>
      <c r="AB269" s="82"/>
      <c r="AC269" s="82"/>
      <c r="AD269" s="82"/>
      <c r="AE269" s="82"/>
      <c r="AF269" s="82"/>
      <c r="AG269" s="82"/>
      <c r="AH269" s="82"/>
      <c r="AI269" s="251" t="b">
        <f>AI268</f>
        <v>0</v>
      </c>
    </row>
    <row r="270" spans="1:84" s="28" customFormat="1" ht="12.75" customHeight="1" x14ac:dyDescent="0.2">
      <c r="A270" s="261"/>
      <c r="B270" s="78"/>
      <c r="E270" s="828"/>
      <c r="F270" s="829"/>
      <c r="G270" s="829"/>
      <c r="H270" s="829"/>
      <c r="I270" s="829"/>
      <c r="J270" s="829"/>
      <c r="K270" s="829"/>
      <c r="L270" s="829"/>
      <c r="M270" s="829"/>
      <c r="N270" s="830"/>
      <c r="O270" s="81"/>
      <c r="P270" s="82"/>
      <c r="Q270" s="82"/>
      <c r="R270" s="82"/>
      <c r="S270" s="82"/>
      <c r="T270" s="82"/>
      <c r="U270" s="82"/>
      <c r="V270" s="82"/>
      <c r="W270" s="82"/>
      <c r="X270" s="82"/>
      <c r="Y270" s="82"/>
      <c r="Z270" s="82"/>
      <c r="AA270" s="82"/>
      <c r="AB270" s="82"/>
      <c r="AC270" s="82"/>
      <c r="AD270" s="82"/>
      <c r="AE270" s="82"/>
      <c r="AF270" s="82"/>
      <c r="AG270" s="82"/>
      <c r="AH270" s="82"/>
      <c r="AI270" s="251" t="b">
        <f>AI269</f>
        <v>0</v>
      </c>
    </row>
    <row r="271" spans="1:84" s="28" customFormat="1" ht="12.75" customHeight="1" x14ac:dyDescent="0.2">
      <c r="A271" s="261"/>
      <c r="B271" s="78"/>
      <c r="E271" s="828"/>
      <c r="F271" s="829"/>
      <c r="G271" s="829"/>
      <c r="H271" s="829"/>
      <c r="I271" s="829"/>
      <c r="J271" s="829"/>
      <c r="K271" s="829"/>
      <c r="L271" s="829"/>
      <c r="M271" s="829"/>
      <c r="N271" s="830"/>
      <c r="O271" s="81"/>
      <c r="P271" s="82"/>
      <c r="Q271" s="82"/>
      <c r="R271" s="82"/>
      <c r="S271" s="82"/>
      <c r="T271" s="82"/>
      <c r="U271" s="82"/>
      <c r="V271" s="82"/>
      <c r="W271" s="82"/>
      <c r="X271" s="82"/>
      <c r="Y271" s="82"/>
      <c r="Z271" s="82"/>
      <c r="AA271" s="82"/>
      <c r="AB271" s="82"/>
      <c r="AC271" s="82"/>
      <c r="AD271" s="82"/>
      <c r="AE271" s="82"/>
      <c r="AF271" s="82"/>
      <c r="AG271" s="82"/>
      <c r="AH271" s="82"/>
      <c r="AI271" s="251" t="b">
        <f>AI270</f>
        <v>0</v>
      </c>
    </row>
    <row r="272" spans="1:84" s="28" customFormat="1" ht="12.75" customHeight="1" x14ac:dyDescent="0.2">
      <c r="A272" s="261"/>
      <c r="B272" s="78"/>
      <c r="E272" s="831"/>
      <c r="F272" s="832"/>
      <c r="G272" s="832"/>
      <c r="H272" s="832"/>
      <c r="I272" s="832"/>
      <c r="J272" s="832"/>
      <c r="K272" s="832"/>
      <c r="L272" s="832"/>
      <c r="M272" s="832"/>
      <c r="N272" s="833"/>
      <c r="O272" s="81"/>
      <c r="P272" s="82"/>
      <c r="Q272" s="82"/>
      <c r="R272" s="82"/>
      <c r="S272" s="82"/>
      <c r="T272" s="82"/>
      <c r="U272" s="82"/>
      <c r="V272" s="82"/>
      <c r="W272" s="82"/>
      <c r="X272" s="82"/>
      <c r="Y272" s="82"/>
      <c r="Z272" s="82"/>
      <c r="AA272" s="82"/>
      <c r="AB272" s="82"/>
      <c r="AC272" s="82"/>
      <c r="AD272" s="82"/>
      <c r="AE272" s="82"/>
      <c r="AF272" s="82"/>
      <c r="AG272" s="82"/>
      <c r="AH272" s="82"/>
      <c r="AI272" s="251" t="b">
        <f>AI271</f>
        <v>0</v>
      </c>
    </row>
    <row r="273" spans="1:84" s="28" customFormat="1" ht="12.75" customHeight="1" thickBot="1" x14ac:dyDescent="0.25">
      <c r="A273" s="261"/>
      <c r="B273" s="78"/>
      <c r="D273" s="121"/>
      <c r="E273" s="262"/>
      <c r="F273" s="262"/>
      <c r="G273" s="262"/>
      <c r="H273" s="262"/>
      <c r="I273" s="262"/>
      <c r="J273" s="262"/>
      <c r="K273" s="262"/>
      <c r="L273" s="262"/>
      <c r="M273" s="262"/>
      <c r="N273" s="121"/>
      <c r="O273" s="81"/>
      <c r="P273" s="82"/>
      <c r="Q273" s="82"/>
      <c r="R273" s="82"/>
      <c r="S273" s="82"/>
      <c r="T273" s="82"/>
      <c r="U273" s="82"/>
      <c r="V273" s="82"/>
      <c r="W273" s="82"/>
      <c r="X273" s="82"/>
      <c r="Y273" s="82"/>
      <c r="Z273" s="82"/>
      <c r="AA273" s="82"/>
      <c r="AB273" s="82"/>
      <c r="AC273" s="82"/>
      <c r="AD273" s="82"/>
      <c r="AE273" s="82"/>
      <c r="AF273" s="82"/>
      <c r="AG273" s="82"/>
      <c r="AH273" s="82"/>
      <c r="AI273" s="82"/>
      <c r="CF273" s="263"/>
    </row>
    <row r="274" spans="1:84" ht="13.5" customHeight="1" thickBot="1" x14ac:dyDescent="0.25">
      <c r="A274" s="65"/>
      <c r="B274" s="69"/>
      <c r="C274" s="244"/>
      <c r="D274" s="245"/>
      <c r="E274" s="246"/>
      <c r="F274" s="247"/>
      <c r="G274" s="248"/>
      <c r="H274" s="248"/>
      <c r="I274" s="248"/>
      <c r="J274" s="248"/>
      <c r="K274" s="248"/>
      <c r="L274" s="248"/>
      <c r="M274" s="248"/>
      <c r="N274" s="248"/>
      <c r="O274" s="67"/>
      <c r="U274" s="188"/>
      <c r="X274" s="188"/>
    </row>
    <row r="275" spans="1:84" s="28" customFormat="1" ht="15" customHeight="1" thickBot="1" x14ac:dyDescent="0.25">
      <c r="A275" s="159" t="str">
        <f>IF(E275="","","PRINT")</f>
        <v/>
      </c>
      <c r="B275" s="71"/>
      <c r="C275" s="218">
        <f>C256+1</f>
        <v>14</v>
      </c>
      <c r="D275" s="15"/>
      <c r="E275" s="848"/>
      <c r="F275" s="849"/>
      <c r="G275" s="849"/>
      <c r="H275" s="849"/>
      <c r="I275" s="849"/>
      <c r="J275" s="849"/>
      <c r="K275" s="849"/>
      <c r="L275" s="850"/>
      <c r="M275" s="842" t="str">
        <f>IF(E276="","",INDEX(EUwideConstants!$F$312:$F$353,MATCH(E276,EUConst_TierActivityListNames,0)))</f>
        <v/>
      </c>
      <c r="N275" s="843"/>
      <c r="O275" s="151"/>
      <c r="P275" s="223" t="str">
        <f>IF(AND(E275&lt;&gt;"",COUNTIF(P276:$P$603,"PRINT")=0),"PRINT","")</f>
        <v/>
      </c>
      <c r="Q275" s="152"/>
      <c r="R275" s="249" t="str">
        <f>IF(E275="","",MATCH(E275,'B_Beskrivning av förbättringar'!$Q$54:$Q$83,0))</f>
        <v/>
      </c>
      <c r="S275" s="250" t="s">
        <v>21</v>
      </c>
      <c r="T275" s="152"/>
      <c r="U275" s="152"/>
      <c r="V275" s="152"/>
      <c r="W275" s="152"/>
      <c r="X275" s="152"/>
      <c r="Y275" s="152"/>
      <c r="Z275" s="152"/>
      <c r="AA275" s="152"/>
      <c r="AB275" s="152"/>
      <c r="AC275" s="152"/>
      <c r="AD275" s="152"/>
      <c r="AE275" s="152"/>
      <c r="AF275" s="152"/>
      <c r="AG275" s="152"/>
      <c r="AH275" s="152"/>
      <c r="AI275" s="251" t="b">
        <f>CNTR_CalcRelevant=EUconst_NotRelevant</f>
        <v>0</v>
      </c>
      <c r="AJ275" s="252"/>
      <c r="AK275" s="252"/>
      <c r="AL275" s="252"/>
      <c r="AM275" s="252"/>
      <c r="AN275" s="252"/>
      <c r="AO275" s="252"/>
      <c r="AP275" s="252"/>
      <c r="AQ275" s="252"/>
      <c r="AR275" s="252"/>
      <c r="AS275" s="252"/>
      <c r="AT275" s="252"/>
      <c r="AU275" s="252"/>
      <c r="AV275" s="252"/>
      <c r="AW275" s="252"/>
      <c r="AX275" s="252"/>
      <c r="AY275" s="252"/>
      <c r="AZ275" s="252"/>
      <c r="BA275" s="252"/>
      <c r="BB275" s="252"/>
      <c r="BC275" s="252"/>
      <c r="BD275" s="252"/>
      <c r="BE275" s="252"/>
      <c r="BF275" s="252"/>
      <c r="BG275" s="252"/>
      <c r="BH275" s="252"/>
      <c r="BI275" s="252"/>
      <c r="BJ275" s="252"/>
      <c r="BK275" s="252"/>
      <c r="BL275" s="252"/>
      <c r="BM275" s="252"/>
      <c r="BN275" s="252"/>
      <c r="BO275" s="252"/>
      <c r="BP275" s="252"/>
      <c r="BQ275" s="252"/>
      <c r="BR275" s="252"/>
      <c r="BS275" s="252"/>
      <c r="BT275" s="252"/>
      <c r="BU275" s="252"/>
      <c r="BV275" s="252"/>
      <c r="BW275" s="252"/>
      <c r="BX275" s="252"/>
      <c r="BY275" s="252"/>
      <c r="BZ275" s="252"/>
      <c r="CA275" s="252"/>
      <c r="CB275" s="252"/>
      <c r="CC275" s="252"/>
      <c r="CD275" s="252"/>
      <c r="CE275" s="252"/>
      <c r="CF275" s="252"/>
    </row>
    <row r="276" spans="1:84" s="28" customFormat="1" ht="15" customHeight="1" thickBot="1" x14ac:dyDescent="0.25">
      <c r="A276" s="70"/>
      <c r="B276" s="71"/>
      <c r="C276" s="15"/>
      <c r="D276" s="15"/>
      <c r="E276" s="839" t="str">
        <f>IF(E275="","",INDEX('B_Beskrivning av förbättringar'!$E$54:$E$83,R275))</f>
        <v/>
      </c>
      <c r="F276" s="840"/>
      <c r="G276" s="840"/>
      <c r="H276" s="840"/>
      <c r="I276" s="840"/>
      <c r="J276" s="840"/>
      <c r="K276" s="840"/>
      <c r="L276" s="841"/>
      <c r="M276" s="842" t="str">
        <f>IF(E275="","",INDEX('B_Beskrivning av förbättringar'!$M$54:$M$83,R275))</f>
        <v/>
      </c>
      <c r="N276" s="843"/>
      <c r="O276" s="151"/>
      <c r="P276" s="82"/>
      <c r="Q276" s="152"/>
      <c r="R276" s="238" t="str">
        <f>E276</f>
        <v/>
      </c>
      <c r="S276" s="238" t="str">
        <f>IF(E276="","",MATCH(E276,EUConst_TierActivityListNames,0)&gt;40)</f>
        <v/>
      </c>
      <c r="T276" s="152"/>
      <c r="U276" s="152"/>
      <c r="V276" s="152"/>
      <c r="W276" s="152"/>
      <c r="X276" s="152"/>
      <c r="Y276" s="152"/>
      <c r="Z276" s="152"/>
      <c r="AA276" s="152"/>
      <c r="AB276" s="152"/>
      <c r="AC276" s="152"/>
      <c r="AD276" s="152"/>
      <c r="AE276" s="152"/>
      <c r="AF276" s="152"/>
      <c r="AG276" s="152"/>
      <c r="AH276" s="152"/>
      <c r="AI276" s="152"/>
      <c r="AJ276" s="252"/>
      <c r="AK276" s="252"/>
      <c r="AL276" s="252"/>
      <c r="AM276" s="252"/>
      <c r="AN276" s="252"/>
      <c r="AO276" s="252"/>
      <c r="AP276" s="252"/>
      <c r="AQ276" s="252"/>
      <c r="AR276" s="252"/>
      <c r="AS276" s="252"/>
      <c r="AT276" s="252"/>
      <c r="AU276" s="252"/>
      <c r="AV276" s="252"/>
      <c r="AW276" s="252"/>
      <c r="AX276" s="252"/>
      <c r="AY276" s="252"/>
      <c r="AZ276" s="252"/>
      <c r="BA276" s="252"/>
      <c r="BB276" s="252"/>
      <c r="BC276" s="252"/>
      <c r="BD276" s="252"/>
      <c r="BE276" s="252"/>
      <c r="BF276" s="252"/>
      <c r="BG276" s="252"/>
      <c r="BH276" s="252"/>
      <c r="BI276" s="252"/>
      <c r="BJ276" s="252"/>
      <c r="BK276" s="252"/>
      <c r="BL276" s="252"/>
      <c r="BM276" s="252"/>
      <c r="BN276" s="252"/>
      <c r="BO276" s="252"/>
      <c r="BP276" s="252"/>
      <c r="BQ276" s="252"/>
      <c r="BR276" s="252"/>
      <c r="BS276" s="252"/>
      <c r="BT276" s="252"/>
      <c r="BU276" s="252"/>
      <c r="BV276" s="252"/>
      <c r="BW276" s="252"/>
      <c r="BX276" s="252"/>
      <c r="BY276" s="252"/>
      <c r="BZ276" s="252"/>
      <c r="CA276" s="252"/>
      <c r="CB276" s="252"/>
      <c r="CC276" s="252"/>
      <c r="CD276" s="252"/>
      <c r="CE276" s="252"/>
      <c r="CF276" s="252"/>
    </row>
    <row r="277" spans="1:84" s="28" customFormat="1" ht="5.0999999999999996" customHeight="1" x14ac:dyDescent="0.2">
      <c r="A277" s="70"/>
      <c r="B277" s="71"/>
      <c r="C277" s="15"/>
      <c r="D277" s="15"/>
      <c r="E277" s="15"/>
      <c r="F277" s="15"/>
      <c r="G277" s="5"/>
      <c r="H277" s="5"/>
      <c r="I277" s="5"/>
      <c r="M277" s="5"/>
      <c r="N277" s="5"/>
      <c r="O277" s="151"/>
      <c r="P277" s="214"/>
      <c r="Q277" s="152"/>
      <c r="R277" s="152"/>
      <c r="S277" s="152"/>
      <c r="T277" s="152"/>
      <c r="U277" s="152"/>
      <c r="V277" s="152"/>
      <c r="W277" s="152"/>
      <c r="X277" s="152"/>
      <c r="Y277" s="152"/>
      <c r="Z277" s="152"/>
      <c r="AA277" s="152"/>
      <c r="AB277" s="152"/>
      <c r="AC277" s="152"/>
      <c r="AD277" s="152"/>
      <c r="AE277" s="152"/>
      <c r="AF277" s="152"/>
      <c r="AG277" s="152"/>
      <c r="AH277" s="152"/>
      <c r="AI277" s="152"/>
      <c r="AJ277" s="252"/>
      <c r="AK277" s="252"/>
      <c r="AL277" s="252"/>
      <c r="AM277" s="252"/>
      <c r="AN277" s="252"/>
      <c r="AO277" s="252"/>
      <c r="AP277" s="252"/>
      <c r="AQ277" s="252"/>
      <c r="AR277" s="252"/>
      <c r="AS277" s="252"/>
      <c r="AT277" s="252"/>
      <c r="AU277" s="252"/>
      <c r="AV277" s="252"/>
      <c r="AW277" s="252"/>
      <c r="AX277" s="252"/>
      <c r="AY277" s="252"/>
      <c r="AZ277" s="252"/>
      <c r="BA277" s="252"/>
      <c r="BB277" s="252"/>
      <c r="BC277" s="252"/>
      <c r="BD277" s="252"/>
      <c r="BE277" s="252"/>
      <c r="BF277" s="252"/>
      <c r="BG277" s="252"/>
      <c r="BH277" s="252"/>
      <c r="BI277" s="252"/>
      <c r="BJ277" s="252"/>
      <c r="BK277" s="252"/>
      <c r="BL277" s="252"/>
      <c r="BM277" s="252"/>
      <c r="BN277" s="252"/>
      <c r="BO277" s="252"/>
      <c r="BP277" s="252"/>
      <c r="BQ277" s="252"/>
      <c r="BR277" s="252"/>
      <c r="BS277" s="252"/>
      <c r="BT277" s="252"/>
      <c r="BU277" s="252"/>
      <c r="BV277" s="252"/>
      <c r="BW277" s="252"/>
      <c r="BX277" s="252"/>
      <c r="BY277" s="252"/>
      <c r="BZ277" s="252"/>
      <c r="CA277" s="252"/>
      <c r="CB277" s="252"/>
      <c r="CC277" s="252"/>
      <c r="CD277" s="252"/>
      <c r="CE277" s="252"/>
      <c r="CF277" s="252"/>
    </row>
    <row r="278" spans="1:84" s="28" customFormat="1" ht="12.75" customHeight="1" x14ac:dyDescent="0.2">
      <c r="A278" s="70"/>
      <c r="B278" s="71"/>
      <c r="C278" s="15"/>
      <c r="D278" s="15"/>
      <c r="F278" s="844" t="str">
        <f>IF(E275="","",HYPERLINK("#JUMP_E_8",EUconst_FurtherGuidancePoint1))</f>
        <v/>
      </c>
      <c r="G278" s="845"/>
      <c r="H278" s="845"/>
      <c r="I278" s="845"/>
      <c r="J278" s="845"/>
      <c r="K278" s="845"/>
      <c r="L278" s="845"/>
      <c r="M278" s="846"/>
      <c r="N278" s="5"/>
      <c r="O278" s="151"/>
      <c r="P278" s="214"/>
      <c r="Q278" s="152"/>
      <c r="R278" s="152"/>
      <c r="S278" s="152"/>
      <c r="T278" s="152"/>
      <c r="U278" s="152"/>
      <c r="V278" s="152"/>
      <c r="W278" s="152"/>
      <c r="X278" s="152"/>
      <c r="Y278" s="152"/>
      <c r="Z278" s="152"/>
      <c r="AA278" s="152"/>
      <c r="AB278" s="152"/>
      <c r="AC278" s="152"/>
      <c r="AD278" s="152"/>
      <c r="AE278" s="152"/>
      <c r="AF278" s="152"/>
      <c r="AG278" s="152"/>
      <c r="AH278" s="152"/>
      <c r="AI278" s="152"/>
      <c r="AJ278" s="252"/>
      <c r="AK278" s="252"/>
      <c r="AL278" s="252"/>
      <c r="AM278" s="252"/>
      <c r="AN278" s="252"/>
      <c r="AO278" s="252"/>
      <c r="AP278" s="252"/>
      <c r="AQ278" s="252"/>
      <c r="AR278" s="252"/>
      <c r="AS278" s="252"/>
      <c r="AT278" s="252"/>
      <c r="AU278" s="252"/>
      <c r="AV278" s="252"/>
      <c r="AW278" s="252"/>
      <c r="AX278" s="252"/>
      <c r="AY278" s="252"/>
      <c r="AZ278" s="252"/>
      <c r="BA278" s="252"/>
      <c r="BB278" s="252"/>
      <c r="BC278" s="252"/>
      <c r="BD278" s="252"/>
      <c r="BE278" s="252"/>
      <c r="BF278" s="252"/>
      <c r="BG278" s="252"/>
      <c r="BH278" s="252"/>
      <c r="BI278" s="252"/>
      <c r="BJ278" s="252"/>
      <c r="BK278" s="252"/>
      <c r="BL278" s="252"/>
      <c r="BM278" s="252"/>
      <c r="BN278" s="252"/>
      <c r="BO278" s="252"/>
      <c r="BP278" s="252"/>
      <c r="BQ278" s="252"/>
      <c r="BR278" s="252"/>
      <c r="BS278" s="252"/>
      <c r="BT278" s="252"/>
      <c r="BU278" s="252"/>
      <c r="BV278" s="252"/>
      <c r="BW278" s="252"/>
      <c r="BX278" s="252"/>
      <c r="BY278" s="252"/>
      <c r="BZ278" s="252"/>
      <c r="CA278" s="252"/>
      <c r="CB278" s="252"/>
      <c r="CC278" s="252"/>
      <c r="CD278" s="252"/>
      <c r="CE278" s="252"/>
      <c r="CF278" s="252"/>
    </row>
    <row r="279" spans="1:84" s="28" customFormat="1" ht="5.0999999999999996" customHeight="1" x14ac:dyDescent="0.2">
      <c r="A279" s="70"/>
      <c r="B279" s="71"/>
      <c r="C279" s="15"/>
      <c r="D279" s="121"/>
      <c r="O279" s="84"/>
      <c r="P279" s="214"/>
      <c r="Q279" s="214"/>
      <c r="R279" s="214"/>
      <c r="S279" s="152"/>
      <c r="T279" s="82"/>
      <c r="U279" s="82"/>
      <c r="V279" s="82"/>
      <c r="W279" s="82"/>
      <c r="X279" s="82"/>
      <c r="Y279" s="82"/>
      <c r="Z279" s="152"/>
      <c r="AA279" s="82"/>
      <c r="AB279" s="82"/>
      <c r="AC279" s="82"/>
      <c r="AD279" s="82"/>
      <c r="AE279" s="82"/>
      <c r="AF279" s="82"/>
      <c r="AG279" s="82"/>
      <c r="AH279" s="82"/>
      <c r="AI279" s="82"/>
    </row>
    <row r="280" spans="1:84" s="28" customFormat="1" ht="38.85" customHeight="1" x14ac:dyDescent="0.2">
      <c r="A280" s="70"/>
      <c r="B280" s="71"/>
      <c r="C280" s="15"/>
      <c r="E280" s="253" t="str">
        <f>Translations!$B$609</f>
        <v>Verksamhetsuppgifter eller beräkningsfaktor:</v>
      </c>
      <c r="F280" s="254" t="str">
        <f>Translations!$B$601</f>
        <v>Krävd nivå:</v>
      </c>
      <c r="G280" s="847" t="str">
        <f>Translations!$B$610</f>
        <v xml:space="preserve">Skäl för tidigare avvikelse: </v>
      </c>
      <c r="H280" s="847"/>
      <c r="I280" s="253" t="str">
        <f>Translations!$B$611</f>
        <v>Inverkan på nivåer?</v>
      </c>
      <c r="J280" s="253" t="str">
        <f>Translations!$B$612</f>
        <v>Vidtagna åtgärder:</v>
      </c>
      <c r="K280" s="254" t="str">
        <f>Translations!$B$585</f>
        <v>När?</v>
      </c>
      <c r="L280" s="254" t="str">
        <f>Translations!$B$603</f>
        <v>Tillämpad nivå:</v>
      </c>
      <c r="O280" s="151"/>
      <c r="P280" s="82"/>
      <c r="Q280" s="152"/>
      <c r="R280" s="214"/>
      <c r="S280" s="214"/>
      <c r="T280" s="152"/>
      <c r="U280" s="152"/>
      <c r="V280" s="152"/>
      <c r="W280" s="152"/>
      <c r="X280" s="152"/>
      <c r="Y280" s="152"/>
      <c r="Z280" s="152"/>
      <c r="AA280" s="255" t="s">
        <v>22</v>
      </c>
      <c r="AB280" s="152" t="str">
        <f>$E$33</f>
        <v>Verksamhetsuppgifter eller beräkningsfaktor:</v>
      </c>
      <c r="AC280" s="152" t="str">
        <f>G280</f>
        <v xml:space="preserve">Skäl för tidigare avvikelse: </v>
      </c>
      <c r="AD280" s="152" t="str">
        <f>I280</f>
        <v>Inverkan på nivåer?</v>
      </c>
      <c r="AE280" s="152" t="str">
        <f>J280</f>
        <v>Vidtagna åtgärder:</v>
      </c>
      <c r="AF280" s="152" t="str">
        <f>K280</f>
        <v>När?</v>
      </c>
      <c r="AG280" s="152" t="str">
        <f>L280</f>
        <v>Tillämpad nivå:</v>
      </c>
      <c r="AH280" s="152"/>
      <c r="AI280" s="82"/>
      <c r="AJ280" s="252"/>
      <c r="AK280" s="252"/>
      <c r="AL280" s="252"/>
      <c r="AM280" s="252"/>
      <c r="AN280" s="252"/>
      <c r="AO280" s="252"/>
      <c r="AP280" s="252"/>
      <c r="AQ280" s="252"/>
      <c r="AR280" s="252"/>
      <c r="AS280" s="252"/>
      <c r="AT280" s="252"/>
      <c r="AU280" s="252"/>
      <c r="AV280" s="252"/>
      <c r="AW280" s="252"/>
      <c r="AX280" s="252"/>
      <c r="AY280" s="252"/>
      <c r="AZ280" s="252"/>
      <c r="BA280" s="252"/>
      <c r="BB280" s="252"/>
      <c r="BC280" s="252"/>
      <c r="BD280" s="252"/>
      <c r="BE280" s="252"/>
      <c r="BF280" s="252"/>
      <c r="BG280" s="252"/>
      <c r="BH280" s="252"/>
      <c r="BI280" s="252"/>
      <c r="BJ280" s="252"/>
      <c r="BK280" s="252"/>
      <c r="BL280" s="252"/>
      <c r="BM280" s="252"/>
      <c r="BN280" s="252"/>
      <c r="BO280" s="252"/>
      <c r="BP280" s="252"/>
      <c r="BQ280" s="252"/>
      <c r="BR280" s="252"/>
      <c r="BS280" s="252"/>
      <c r="BT280" s="252"/>
      <c r="BU280" s="252"/>
      <c r="BV280" s="252"/>
      <c r="BW280" s="252"/>
      <c r="BX280" s="252"/>
      <c r="BY280" s="252"/>
      <c r="BZ280" s="252"/>
      <c r="CA280" s="252"/>
      <c r="CB280" s="252"/>
      <c r="CC280" s="252"/>
      <c r="CD280" s="252"/>
      <c r="CE280" s="252"/>
      <c r="CF280" s="252"/>
    </row>
    <row r="281" spans="1:84" s="28" customFormat="1" ht="15" customHeight="1" x14ac:dyDescent="0.2">
      <c r="A281" s="70"/>
      <c r="B281" s="71"/>
      <c r="D281" s="91" t="s">
        <v>6</v>
      </c>
      <c r="E281" s="256"/>
      <c r="F281" s="257" t="str">
        <f>IF(OR(X281="",X281=EUconst_NA),"",IF(CNTR_SmallEmitter,1,X281))</f>
        <v/>
      </c>
      <c r="G281" s="826"/>
      <c r="H281" s="827"/>
      <c r="I281" s="99"/>
      <c r="J281" s="99"/>
      <c r="K281" s="221"/>
      <c r="L281" s="258"/>
      <c r="M281" s="834" t="str">
        <f>IF(OR(ISBLANK(L281),L281=EUconst_NoTier),"",IF($Z281=0,EUconst_NotApplicable,IF(ISERROR($Z281),"",$Z281)))</f>
        <v/>
      </c>
      <c r="N281" s="835"/>
      <c r="O281" s="84"/>
      <c r="P281" s="214"/>
      <c r="Q281" s="214"/>
      <c r="R281" s="238" t="str">
        <f>E276</f>
        <v/>
      </c>
      <c r="S281" s="152"/>
      <c r="T281" s="251" t="str">
        <f>IF(COUNTIF(EUconst_FactorRelevantInklPFC,E281)=0,"",INDEX(EUwideConstants!$C$665:$C$680,MATCH(E281,EUconst_FactorRelevantInklPFC,0))&amp;R281)</f>
        <v/>
      </c>
      <c r="U281" s="82"/>
      <c r="V281" s="251" t="str">
        <f>IF(T281="","",INDEX(EUwideConstants!$E$665:$E$680,MATCH(E281,EUconst_FactorRelevantInklPFC,0)))</f>
        <v/>
      </c>
      <c r="W281" s="82"/>
      <c r="X281" s="223" t="str">
        <f>IF(OR(R281="",T281=""),"",IF(CNTR_IsCategoryA,INDEX(EUwideConstants!$G:$G,MATCH(T281,EUwideConstants!$Q:$Q,0)),INDEX(EUwideConstants!$N:$N,MATCH(T281,EUwideConstants!$Q:$Q,0))))</f>
        <v/>
      </c>
      <c r="Y281" s="251" t="str">
        <f>IF(F281="","",IF(F281=EUconst_NA,"",INDEX(EUwideConstants!$H:$M,MATCH(T281,EUwideConstants!$Q:$Q,0),MATCH(F281,CNTR_TierList,0))))</f>
        <v/>
      </c>
      <c r="Z281" s="251" t="str">
        <f>IF(ISBLANK(L281),"",IF(L281=EUconst_NA,"",INDEX(EUwideConstants!$H:$M,MATCH(T281,EUwideConstants!$Q:$Q,0),MATCH(L281,CNTR_TierList,0))))</f>
        <v/>
      </c>
      <c r="AA281" s="82"/>
      <c r="AB281" s="223" t="b">
        <f>AND(COUNTA(CNTR_ListRelevantSections)&gt;0,E275="")</f>
        <v>0</v>
      </c>
      <c r="AC281" s="223" t="b">
        <f>AND(COUNTA(CNTR_ListRelevantSections)&gt;0,OR(E281="",AB281))</f>
        <v>0</v>
      </c>
      <c r="AD281" s="223" t="b">
        <f t="shared" ref="AD281:AE283" si="13">AC281</f>
        <v>0</v>
      </c>
      <c r="AE281" s="223" t="b">
        <f t="shared" si="13"/>
        <v>0</v>
      </c>
      <c r="AF281" s="223" t="b">
        <f>OR(AD281,AND(J281&lt;&gt;"",J281=FALSE))</f>
        <v>0</v>
      </c>
      <c r="AG281" s="223" t="b">
        <f>OR(AF281,AND(I281&lt;&gt;"",I281=FALSE))</f>
        <v>0</v>
      </c>
      <c r="AH281" s="82"/>
      <c r="AI281" s="82"/>
      <c r="AJ281" s="252"/>
      <c r="AK281" s="252"/>
      <c r="AL281" s="252"/>
      <c r="AM281" s="252"/>
      <c r="AN281" s="252"/>
      <c r="AO281" s="252"/>
      <c r="AP281" s="252"/>
      <c r="AQ281" s="252"/>
      <c r="AR281" s="252"/>
      <c r="AS281" s="252"/>
      <c r="AT281" s="252"/>
      <c r="AU281" s="252"/>
      <c r="AV281" s="252"/>
      <c r="AW281" s="252"/>
      <c r="AX281" s="252"/>
      <c r="AY281" s="252"/>
      <c r="AZ281" s="252"/>
      <c r="BA281" s="252"/>
      <c r="BB281" s="252"/>
      <c r="BC281" s="252"/>
      <c r="BD281" s="252"/>
      <c r="BE281" s="252"/>
      <c r="BF281" s="252"/>
      <c r="BG281" s="252"/>
      <c r="BH281" s="252"/>
      <c r="BI281" s="252"/>
      <c r="BJ281" s="252"/>
      <c r="BK281" s="252"/>
      <c r="BL281" s="252"/>
      <c r="BM281" s="252"/>
      <c r="BN281" s="252"/>
      <c r="BO281" s="252"/>
      <c r="BP281" s="252"/>
      <c r="BQ281" s="252"/>
      <c r="BR281" s="252"/>
      <c r="BS281" s="252"/>
      <c r="BT281" s="252"/>
      <c r="BU281" s="252"/>
      <c r="BV281" s="252"/>
      <c r="BW281" s="252"/>
      <c r="BX281" s="252"/>
      <c r="BY281" s="252"/>
      <c r="BZ281" s="252"/>
      <c r="CA281" s="252"/>
      <c r="CB281" s="252"/>
      <c r="CC281" s="252"/>
      <c r="CD281" s="252"/>
      <c r="CE281" s="252"/>
      <c r="CF281" s="252"/>
    </row>
    <row r="282" spans="1:84" s="28" customFormat="1" ht="15" customHeight="1" x14ac:dyDescent="0.2">
      <c r="A282" s="70"/>
      <c r="B282" s="71"/>
      <c r="D282" s="91" t="s">
        <v>8</v>
      </c>
      <c r="E282" s="256"/>
      <c r="F282" s="257" t="str">
        <f>IF(OR(X282="",X282=EUconst_NA),"",IF(CNTR_SmallEmitter,1,X282))</f>
        <v/>
      </c>
      <c r="G282" s="826"/>
      <c r="H282" s="827"/>
      <c r="I282" s="99"/>
      <c r="J282" s="99"/>
      <c r="K282" s="221"/>
      <c r="L282" s="258"/>
      <c r="M282" s="834" t="str">
        <f>IF(OR(ISBLANK(L282),L282=EUconst_NoTier),"",IF($Z282=0,EUconst_NotApplicable,IF(ISERROR($Z282),"",$Z282)))</f>
        <v/>
      </c>
      <c r="N282" s="835"/>
      <c r="O282" s="84"/>
      <c r="P282" s="214"/>
      <c r="Q282" s="214"/>
      <c r="R282" s="238" t="str">
        <f>R281</f>
        <v/>
      </c>
      <c r="S282" s="152"/>
      <c r="T282" s="251" t="str">
        <f>IF(COUNTIF(EUconst_FactorRelevantInklPFC,E282)=0,"",INDEX(EUwideConstants!$C$665:$C$680,MATCH(E282,EUconst_FactorRelevantInklPFC,0))&amp;R282)</f>
        <v/>
      </c>
      <c r="U282" s="82"/>
      <c r="V282" s="251" t="str">
        <f>IF(T282="","",INDEX(EUwideConstants!$E$665:$E$680,MATCH(E282,EUconst_FactorRelevantInklPFC,0)))</f>
        <v/>
      </c>
      <c r="W282" s="82"/>
      <c r="X282" s="223" t="str">
        <f>IF(OR(R282="",T282=""),"",IF(CNTR_IsCategoryA,INDEX(EUwideConstants!$G:$G,MATCH(T282,EUwideConstants!$Q:$Q,0)),INDEX(EUwideConstants!$N:$N,MATCH(T282,EUwideConstants!$Q:$Q,0))))</f>
        <v/>
      </c>
      <c r="Y282" s="251" t="str">
        <f>IF(F282="","",IF(F282=EUconst_NA,"",INDEX(EUwideConstants!$H:$M,MATCH(T282,EUwideConstants!$Q:$Q,0),MATCH(F282,CNTR_TierList,0))))</f>
        <v/>
      </c>
      <c r="Z282" s="251" t="str">
        <f>IF(ISBLANK(L282),"",IF(L282=EUconst_NA,"",INDEX(EUwideConstants!$H:$M,MATCH(T282,EUwideConstants!$Q:$Q,0),MATCH(L282,CNTR_TierList,0))))</f>
        <v/>
      </c>
      <c r="AA282" s="82"/>
      <c r="AB282" s="223" t="b">
        <f>AND(COUNTA(CNTR_ListRelevantSections)&gt;0,E275="")</f>
        <v>0</v>
      </c>
      <c r="AC282" s="223" t="b">
        <f>AND(COUNTA(CNTR_ListRelevantSections)&gt;0,OR(E282="",AB282))</f>
        <v>0</v>
      </c>
      <c r="AD282" s="223" t="b">
        <f t="shared" si="13"/>
        <v>0</v>
      </c>
      <c r="AE282" s="223" t="b">
        <f t="shared" si="13"/>
        <v>0</v>
      </c>
      <c r="AF282" s="223" t="b">
        <f>OR(AD282,AND(J282&lt;&gt;"",J282=FALSE))</f>
        <v>0</v>
      </c>
      <c r="AG282" s="223" t="b">
        <f>OR(AF282,AND(I282&lt;&gt;"",I282=FALSE))</f>
        <v>0</v>
      </c>
      <c r="AH282" s="82"/>
      <c r="AI282" s="82"/>
      <c r="AJ282" s="252"/>
      <c r="AK282" s="252"/>
      <c r="AL282" s="252"/>
      <c r="AM282" s="252"/>
      <c r="AN282" s="252"/>
      <c r="AO282" s="252"/>
      <c r="AP282" s="252"/>
      <c r="AQ282" s="252"/>
      <c r="AR282" s="252"/>
      <c r="AS282" s="252"/>
      <c r="AT282" s="252"/>
      <c r="AU282" s="252"/>
      <c r="AV282" s="252"/>
      <c r="AW282" s="252"/>
      <c r="AX282" s="252"/>
      <c r="AY282" s="252"/>
      <c r="AZ282" s="252"/>
      <c r="BA282" s="252"/>
      <c r="BB282" s="252"/>
      <c r="BC282" s="252"/>
      <c r="BD282" s="252"/>
      <c r="BE282" s="252"/>
      <c r="BF282" s="252"/>
      <c r="BG282" s="252"/>
      <c r="BH282" s="252"/>
      <c r="BI282" s="252"/>
      <c r="BJ282" s="252"/>
      <c r="BK282" s="252"/>
      <c r="BL282" s="252"/>
      <c r="BM282" s="252"/>
      <c r="BN282" s="252"/>
      <c r="BO282" s="252"/>
      <c r="BP282" s="252"/>
      <c r="BQ282" s="252"/>
      <c r="BR282" s="252"/>
      <c r="BS282" s="252"/>
      <c r="BT282" s="252"/>
      <c r="BU282" s="252"/>
      <c r="BV282" s="252"/>
      <c r="BW282" s="252"/>
      <c r="BX282" s="252"/>
      <c r="BY282" s="252"/>
      <c r="BZ282" s="252"/>
      <c r="CA282" s="252"/>
      <c r="CB282" s="252"/>
      <c r="CC282" s="252"/>
      <c r="CD282" s="252"/>
      <c r="CE282" s="252"/>
      <c r="CF282" s="252"/>
    </row>
    <row r="283" spans="1:84" s="28" customFormat="1" ht="15" customHeight="1" x14ac:dyDescent="0.2">
      <c r="A283" s="70"/>
      <c r="B283" s="71"/>
      <c r="D283" s="91" t="s">
        <v>9</v>
      </c>
      <c r="E283" s="256"/>
      <c r="F283" s="257" t="str">
        <f>IF(OR(X283="",X283=EUconst_NA),"",IF(CNTR_SmallEmitter,1,X283))</f>
        <v/>
      </c>
      <c r="G283" s="826"/>
      <c r="H283" s="827"/>
      <c r="I283" s="99"/>
      <c r="J283" s="99"/>
      <c r="K283" s="221"/>
      <c r="L283" s="258"/>
      <c r="M283" s="834" t="str">
        <f>IF(OR(ISBLANK(L283),L283=EUconst_NoTier),"",IF($Z283=0,EUconst_NotApplicable,IF(ISERROR($Z283),"",$Z283)))</f>
        <v/>
      </c>
      <c r="N283" s="835"/>
      <c r="O283" s="84"/>
      <c r="P283" s="214"/>
      <c r="Q283" s="214"/>
      <c r="R283" s="238" t="str">
        <f>R282</f>
        <v/>
      </c>
      <c r="S283" s="152"/>
      <c r="T283" s="251" t="str">
        <f>IF(COUNTIF(EUconst_FactorRelevantInklPFC,E283)=0,"",INDEX(EUwideConstants!$C$665:$C$680,MATCH(E283,EUconst_FactorRelevantInklPFC,0))&amp;R283)</f>
        <v/>
      </c>
      <c r="U283" s="82"/>
      <c r="V283" s="251" t="str">
        <f>IF(T283="","",INDEX(EUwideConstants!$E$665:$E$680,MATCH(E283,EUconst_FactorRelevantInklPFC,0)))</f>
        <v/>
      </c>
      <c r="W283" s="82"/>
      <c r="X283" s="223" t="str">
        <f>IF(OR(R283="",T283=""),"",IF(CNTR_IsCategoryA,INDEX(EUwideConstants!$G:$G,MATCH(T283,EUwideConstants!$Q:$Q,0)),INDEX(EUwideConstants!$N:$N,MATCH(T283,EUwideConstants!$Q:$Q,0))))</f>
        <v/>
      </c>
      <c r="Y283" s="251" t="str">
        <f>IF(F283="","",IF(F283=EUconst_NA,"",INDEX(EUwideConstants!$H:$M,MATCH(T283,EUwideConstants!$Q:$Q,0),MATCH(F283,CNTR_TierList,0))))</f>
        <v/>
      </c>
      <c r="Z283" s="251" t="str">
        <f>IF(ISBLANK(L283),"",IF(L283=EUconst_NA,"",INDEX(EUwideConstants!$H:$M,MATCH(T283,EUwideConstants!$Q:$Q,0),MATCH(L283,CNTR_TierList,0))))</f>
        <v/>
      </c>
      <c r="AA283" s="82"/>
      <c r="AB283" s="223" t="b">
        <f>AND(COUNTA(CNTR_ListRelevantSections)&gt;0,E275="")</f>
        <v>0</v>
      </c>
      <c r="AC283" s="223" t="b">
        <f>AND(COUNTA(CNTR_ListRelevantSections)&gt;0,OR(E283="",AB283))</f>
        <v>0</v>
      </c>
      <c r="AD283" s="223" t="b">
        <f t="shared" si="13"/>
        <v>0</v>
      </c>
      <c r="AE283" s="223" t="b">
        <f t="shared" si="13"/>
        <v>0</v>
      </c>
      <c r="AF283" s="223" t="b">
        <f>OR(AD283,AND(J283&lt;&gt;"",J283=FALSE))</f>
        <v>0</v>
      </c>
      <c r="AG283" s="223" t="b">
        <f>OR(AF283,AND(I283&lt;&gt;"",I283=FALSE))</f>
        <v>0</v>
      </c>
      <c r="AH283" s="82"/>
      <c r="AI283" s="82"/>
      <c r="AJ283" s="252"/>
      <c r="AK283" s="252"/>
      <c r="AL283" s="252"/>
      <c r="AM283" s="252"/>
      <c r="AN283" s="252"/>
      <c r="AO283" s="252"/>
      <c r="AP283" s="252"/>
      <c r="AQ283" s="252"/>
      <c r="AR283" s="252"/>
      <c r="AS283" s="252"/>
      <c r="AT283" s="252"/>
      <c r="AU283" s="252"/>
      <c r="AV283" s="252"/>
      <c r="AW283" s="252"/>
      <c r="AX283" s="252"/>
      <c r="AY283" s="252"/>
      <c r="AZ283" s="252"/>
      <c r="BA283" s="252"/>
      <c r="BB283" s="252"/>
      <c r="BC283" s="252"/>
      <c r="BD283" s="252"/>
      <c r="BE283" s="252"/>
      <c r="BF283" s="252"/>
      <c r="BG283" s="252"/>
      <c r="BH283" s="252"/>
      <c r="BI283" s="252"/>
      <c r="BJ283" s="252"/>
      <c r="BK283" s="252"/>
      <c r="BL283" s="252"/>
      <c r="BM283" s="252"/>
      <c r="BN283" s="252"/>
      <c r="BO283" s="252"/>
      <c r="BP283" s="252"/>
      <c r="BQ283" s="252"/>
      <c r="BR283" s="252"/>
      <c r="BS283" s="252"/>
      <c r="BT283" s="252"/>
      <c r="BU283" s="252"/>
      <c r="BV283" s="252"/>
      <c r="BW283" s="252"/>
      <c r="BX283" s="252"/>
      <c r="BY283" s="252"/>
      <c r="BZ283" s="252"/>
      <c r="CA283" s="252"/>
      <c r="CB283" s="252"/>
      <c r="CC283" s="252"/>
      <c r="CD283" s="252"/>
      <c r="CE283" s="252"/>
      <c r="CF283" s="252"/>
    </row>
    <row r="284" spans="1:84" s="28" customFormat="1" ht="5.0999999999999996" customHeight="1" x14ac:dyDescent="0.2">
      <c r="A284" s="70"/>
      <c r="B284" s="71"/>
      <c r="C284" s="15"/>
      <c r="D284" s="121"/>
      <c r="G284" s="121"/>
      <c r="H284" s="121"/>
      <c r="I284" s="121"/>
      <c r="J284" s="121"/>
      <c r="O284" s="84"/>
      <c r="P284" s="214"/>
      <c r="Q284" s="214"/>
      <c r="R284" s="214"/>
      <c r="S284" s="214"/>
      <c r="T284" s="82"/>
      <c r="U284" s="82"/>
      <c r="V284" s="82"/>
      <c r="W284" s="82"/>
      <c r="X284" s="82"/>
      <c r="Y284" s="82"/>
      <c r="Z284" s="82"/>
      <c r="AA284" s="82"/>
      <c r="AB284" s="82"/>
      <c r="AC284" s="82"/>
      <c r="AD284" s="82"/>
      <c r="AE284" s="82"/>
      <c r="AF284" s="82"/>
      <c r="AG284" s="82"/>
      <c r="AH284" s="82"/>
      <c r="AI284" s="82"/>
    </row>
    <row r="285" spans="1:84" s="28" customFormat="1" ht="12.75" customHeight="1" x14ac:dyDescent="0.2">
      <c r="A285" s="70"/>
      <c r="B285" s="71"/>
      <c r="D285" s="121" t="s">
        <v>12</v>
      </c>
      <c r="E285" s="259" t="str">
        <f>Translations!$B$94</f>
        <v>Beskrivning</v>
      </c>
      <c r="G285" s="260"/>
      <c r="H285" s="121"/>
      <c r="I285" s="121"/>
      <c r="J285" s="121"/>
      <c r="K285" s="121"/>
      <c r="L285" s="121"/>
      <c r="M285" s="121"/>
      <c r="N285" s="121"/>
      <c r="O285" s="84"/>
      <c r="P285" s="214"/>
      <c r="Q285" s="214"/>
      <c r="R285" s="214"/>
      <c r="S285" s="214"/>
      <c r="T285" s="82"/>
      <c r="U285" s="82"/>
      <c r="V285" s="82"/>
      <c r="W285" s="82"/>
      <c r="X285" s="82"/>
      <c r="Y285" s="82"/>
      <c r="Z285" s="82"/>
      <c r="AA285" s="82"/>
      <c r="AB285" s="82"/>
      <c r="AC285" s="82"/>
      <c r="AD285" s="82"/>
      <c r="AE285" s="82"/>
      <c r="AF285" s="82"/>
      <c r="AG285" s="82"/>
      <c r="AH285" s="82"/>
      <c r="AI285" s="82"/>
    </row>
    <row r="286" spans="1:84" s="28" customFormat="1" ht="12.75" customHeight="1" x14ac:dyDescent="0.2">
      <c r="A286" s="70"/>
      <c r="B286" s="213"/>
      <c r="C286" s="15"/>
      <c r="D286" s="121"/>
      <c r="E286" s="757" t="str">
        <f>Translations!$B$588</f>
        <v>Om du behöver mer utrymme för beskrivningen kan du också använda externa filer och hänvisa till dem här.</v>
      </c>
      <c r="F286" s="757"/>
      <c r="G286" s="757"/>
      <c r="H286" s="757"/>
      <c r="I286" s="757"/>
      <c r="J286" s="757"/>
      <c r="K286" s="757"/>
      <c r="L286" s="757"/>
      <c r="M286" s="757"/>
      <c r="N286" s="757"/>
      <c r="O286" s="84"/>
      <c r="P286" s="77"/>
      <c r="Q286" s="214"/>
      <c r="R286" s="214"/>
      <c r="S286" s="214"/>
      <c r="T286" s="82"/>
      <c r="U286" s="82"/>
      <c r="V286" s="82"/>
      <c r="W286" s="82"/>
      <c r="X286" s="82"/>
      <c r="Y286" s="82"/>
      <c r="Z286" s="82"/>
      <c r="AA286" s="82"/>
      <c r="AB286" s="82"/>
      <c r="AC286" s="82"/>
      <c r="AD286" s="82"/>
      <c r="AE286" s="82"/>
      <c r="AF286" s="82"/>
      <c r="AG286" s="82"/>
      <c r="AH286" s="82"/>
      <c r="AI286" s="82"/>
    </row>
    <row r="287" spans="1:84" s="28" customFormat="1" ht="12.75" customHeight="1" x14ac:dyDescent="0.2">
      <c r="A287" s="261"/>
      <c r="B287" s="78"/>
      <c r="E287" s="836"/>
      <c r="F287" s="837"/>
      <c r="G287" s="837"/>
      <c r="H287" s="837"/>
      <c r="I287" s="837"/>
      <c r="J287" s="837"/>
      <c r="K287" s="837"/>
      <c r="L287" s="837"/>
      <c r="M287" s="837"/>
      <c r="N287" s="838"/>
      <c r="O287" s="81"/>
      <c r="P287" s="82"/>
      <c r="Q287" s="82"/>
      <c r="R287" s="82"/>
      <c r="S287" s="82"/>
      <c r="T287" s="82"/>
      <c r="U287" s="82"/>
      <c r="V287" s="82"/>
      <c r="W287" s="82"/>
      <c r="X287" s="82"/>
      <c r="Y287" s="82"/>
      <c r="Z287" s="82"/>
      <c r="AA287" s="82"/>
      <c r="AB287" s="82"/>
      <c r="AC287" s="82"/>
      <c r="AD287" s="82"/>
      <c r="AE287" s="82"/>
      <c r="AF287" s="82"/>
      <c r="AG287" s="82"/>
      <c r="AH287" s="82"/>
      <c r="AI287" s="251" t="b">
        <f>AND(COUNTA(CNTR_ListRelevantSections)&gt;0,OR(AB283,COUNTA(E281:E283)=0))</f>
        <v>0</v>
      </c>
    </row>
    <row r="288" spans="1:84" s="28" customFormat="1" ht="12.75" customHeight="1" x14ac:dyDescent="0.2">
      <c r="A288" s="261"/>
      <c r="B288" s="78"/>
      <c r="E288" s="828"/>
      <c r="F288" s="829"/>
      <c r="G288" s="829"/>
      <c r="H288" s="829"/>
      <c r="I288" s="829"/>
      <c r="J288" s="829"/>
      <c r="K288" s="829"/>
      <c r="L288" s="829"/>
      <c r="M288" s="829"/>
      <c r="N288" s="830"/>
      <c r="O288" s="81"/>
      <c r="P288" s="82"/>
      <c r="Q288" s="82"/>
      <c r="R288" s="82"/>
      <c r="S288" s="82"/>
      <c r="T288" s="82"/>
      <c r="U288" s="82"/>
      <c r="V288" s="82"/>
      <c r="W288" s="82"/>
      <c r="X288" s="82"/>
      <c r="Y288" s="82"/>
      <c r="Z288" s="82"/>
      <c r="AA288" s="82"/>
      <c r="AB288" s="82"/>
      <c r="AC288" s="82"/>
      <c r="AD288" s="82"/>
      <c r="AE288" s="82"/>
      <c r="AF288" s="82"/>
      <c r="AG288" s="82"/>
      <c r="AH288" s="82"/>
      <c r="AI288" s="251" t="b">
        <f>AI287</f>
        <v>0</v>
      </c>
    </row>
    <row r="289" spans="1:84" s="28" customFormat="1" ht="12.75" customHeight="1" x14ac:dyDescent="0.2">
      <c r="A289" s="261"/>
      <c r="B289" s="78"/>
      <c r="E289" s="828"/>
      <c r="F289" s="829"/>
      <c r="G289" s="829"/>
      <c r="H289" s="829"/>
      <c r="I289" s="829"/>
      <c r="J289" s="829"/>
      <c r="K289" s="829"/>
      <c r="L289" s="829"/>
      <c r="M289" s="829"/>
      <c r="N289" s="830"/>
      <c r="O289" s="81"/>
      <c r="P289" s="82"/>
      <c r="Q289" s="82"/>
      <c r="R289" s="82"/>
      <c r="S289" s="82"/>
      <c r="T289" s="82"/>
      <c r="U289" s="82"/>
      <c r="V289" s="82"/>
      <c r="W289" s="82"/>
      <c r="X289" s="82"/>
      <c r="Y289" s="82"/>
      <c r="Z289" s="82"/>
      <c r="AA289" s="82"/>
      <c r="AB289" s="82"/>
      <c r="AC289" s="82"/>
      <c r="AD289" s="82"/>
      <c r="AE289" s="82"/>
      <c r="AF289" s="82"/>
      <c r="AG289" s="82"/>
      <c r="AH289" s="82"/>
      <c r="AI289" s="251" t="b">
        <f>AI288</f>
        <v>0</v>
      </c>
    </row>
    <row r="290" spans="1:84" s="28" customFormat="1" ht="12.75" customHeight="1" x14ac:dyDescent="0.2">
      <c r="A290" s="261"/>
      <c r="B290" s="78"/>
      <c r="E290" s="828"/>
      <c r="F290" s="829"/>
      <c r="G290" s="829"/>
      <c r="H290" s="829"/>
      <c r="I290" s="829"/>
      <c r="J290" s="829"/>
      <c r="K290" s="829"/>
      <c r="L290" s="829"/>
      <c r="M290" s="829"/>
      <c r="N290" s="830"/>
      <c r="O290" s="81"/>
      <c r="P290" s="82"/>
      <c r="Q290" s="82"/>
      <c r="R290" s="82"/>
      <c r="S290" s="82"/>
      <c r="T290" s="82"/>
      <c r="U290" s="82"/>
      <c r="V290" s="82"/>
      <c r="W290" s="82"/>
      <c r="X290" s="82"/>
      <c r="Y290" s="82"/>
      <c r="Z290" s="82"/>
      <c r="AA290" s="82"/>
      <c r="AB290" s="82"/>
      <c r="AC290" s="82"/>
      <c r="AD290" s="82"/>
      <c r="AE290" s="82"/>
      <c r="AF290" s="82"/>
      <c r="AG290" s="82"/>
      <c r="AH290" s="82"/>
      <c r="AI290" s="251" t="b">
        <f>AI289</f>
        <v>0</v>
      </c>
    </row>
    <row r="291" spans="1:84" s="28" customFormat="1" ht="12.75" customHeight="1" x14ac:dyDescent="0.2">
      <c r="A291" s="261"/>
      <c r="B291" s="78"/>
      <c r="E291" s="831"/>
      <c r="F291" s="832"/>
      <c r="G291" s="832"/>
      <c r="H291" s="832"/>
      <c r="I291" s="832"/>
      <c r="J291" s="832"/>
      <c r="K291" s="832"/>
      <c r="L291" s="832"/>
      <c r="M291" s="832"/>
      <c r="N291" s="833"/>
      <c r="O291" s="81"/>
      <c r="P291" s="82"/>
      <c r="Q291" s="82"/>
      <c r="R291" s="82"/>
      <c r="S291" s="82"/>
      <c r="T291" s="82"/>
      <c r="U291" s="82"/>
      <c r="V291" s="82"/>
      <c r="W291" s="82"/>
      <c r="X291" s="82"/>
      <c r="Y291" s="82"/>
      <c r="Z291" s="82"/>
      <c r="AA291" s="82"/>
      <c r="AB291" s="82"/>
      <c r="AC291" s="82"/>
      <c r="AD291" s="82"/>
      <c r="AE291" s="82"/>
      <c r="AF291" s="82"/>
      <c r="AG291" s="82"/>
      <c r="AH291" s="82"/>
      <c r="AI291" s="251" t="b">
        <f>AI290</f>
        <v>0</v>
      </c>
    </row>
    <row r="292" spans="1:84" s="28" customFormat="1" ht="12.75" customHeight="1" thickBot="1" x14ac:dyDescent="0.25">
      <c r="A292" s="261"/>
      <c r="B292" s="78"/>
      <c r="D292" s="121"/>
      <c r="E292" s="262"/>
      <c r="F292" s="262"/>
      <c r="G292" s="262"/>
      <c r="H292" s="262"/>
      <c r="I292" s="262"/>
      <c r="J292" s="262"/>
      <c r="K292" s="262"/>
      <c r="L292" s="262"/>
      <c r="M292" s="262"/>
      <c r="N292" s="121"/>
      <c r="O292" s="81"/>
      <c r="P292" s="82"/>
      <c r="Q292" s="82"/>
      <c r="R292" s="82"/>
      <c r="S292" s="82"/>
      <c r="T292" s="82"/>
      <c r="U292" s="82"/>
      <c r="V292" s="82"/>
      <c r="W292" s="82"/>
      <c r="X292" s="82"/>
      <c r="Y292" s="82"/>
      <c r="Z292" s="82"/>
      <c r="AA292" s="82"/>
      <c r="AB292" s="82"/>
      <c r="AC292" s="82"/>
      <c r="AD292" s="82"/>
      <c r="AE292" s="82"/>
      <c r="AF292" s="82"/>
      <c r="AG292" s="82"/>
      <c r="AH292" s="82"/>
      <c r="AI292" s="82"/>
      <c r="CF292" s="263"/>
    </row>
    <row r="293" spans="1:84" ht="13.5" customHeight="1" thickBot="1" x14ac:dyDescent="0.25">
      <c r="A293" s="65"/>
      <c r="B293" s="69"/>
      <c r="C293" s="244"/>
      <c r="D293" s="245"/>
      <c r="E293" s="246"/>
      <c r="F293" s="247"/>
      <c r="G293" s="248"/>
      <c r="H293" s="248"/>
      <c r="I293" s="248"/>
      <c r="J293" s="248"/>
      <c r="K293" s="248"/>
      <c r="L293" s="248"/>
      <c r="M293" s="248"/>
      <c r="N293" s="248"/>
      <c r="O293" s="67"/>
      <c r="U293" s="188"/>
      <c r="X293" s="188"/>
    </row>
    <row r="294" spans="1:84" s="28" customFormat="1" ht="15" customHeight="1" thickBot="1" x14ac:dyDescent="0.25">
      <c r="A294" s="159" t="str">
        <f>IF(E294="","","PRINT")</f>
        <v/>
      </c>
      <c r="B294" s="71"/>
      <c r="C294" s="218">
        <f>C275+1</f>
        <v>15</v>
      </c>
      <c r="D294" s="15"/>
      <c r="E294" s="848"/>
      <c r="F294" s="849"/>
      <c r="G294" s="849"/>
      <c r="H294" s="849"/>
      <c r="I294" s="849"/>
      <c r="J294" s="849"/>
      <c r="K294" s="849"/>
      <c r="L294" s="850"/>
      <c r="M294" s="842" t="str">
        <f>IF(E295="","",INDEX(EUwideConstants!$F$312:$F$353,MATCH(E295,EUConst_TierActivityListNames,0)))</f>
        <v/>
      </c>
      <c r="N294" s="843"/>
      <c r="O294" s="151"/>
      <c r="P294" s="223" t="str">
        <f>IF(AND(E294&lt;&gt;"",COUNTIF(P295:$P$603,"PRINT")=0),"PRINT","")</f>
        <v/>
      </c>
      <c r="Q294" s="152"/>
      <c r="R294" s="249" t="str">
        <f>IF(E294="","",MATCH(E294,'B_Beskrivning av förbättringar'!$Q$54:$Q$83,0))</f>
        <v/>
      </c>
      <c r="S294" s="250" t="s">
        <v>21</v>
      </c>
      <c r="T294" s="152"/>
      <c r="U294" s="152"/>
      <c r="V294" s="152"/>
      <c r="W294" s="152"/>
      <c r="X294" s="152"/>
      <c r="Y294" s="152"/>
      <c r="Z294" s="152"/>
      <c r="AA294" s="152"/>
      <c r="AB294" s="152"/>
      <c r="AC294" s="152"/>
      <c r="AD294" s="152"/>
      <c r="AE294" s="152"/>
      <c r="AF294" s="152"/>
      <c r="AG294" s="152"/>
      <c r="AH294" s="152"/>
      <c r="AI294" s="251" t="b">
        <f>CNTR_CalcRelevant=EUconst_NotRelevant</f>
        <v>0</v>
      </c>
      <c r="AJ294" s="252"/>
      <c r="AK294" s="252"/>
      <c r="AL294" s="252"/>
      <c r="AM294" s="252"/>
      <c r="AN294" s="252"/>
      <c r="AO294" s="252"/>
      <c r="AP294" s="252"/>
      <c r="AQ294" s="252"/>
      <c r="AR294" s="252"/>
      <c r="AS294" s="252"/>
      <c r="AT294" s="252"/>
      <c r="AU294" s="252"/>
      <c r="AV294" s="252"/>
      <c r="AW294" s="252"/>
      <c r="AX294" s="252"/>
      <c r="AY294" s="252"/>
      <c r="AZ294" s="252"/>
      <c r="BA294" s="252"/>
      <c r="BB294" s="252"/>
      <c r="BC294" s="252"/>
      <c r="BD294" s="252"/>
      <c r="BE294" s="252"/>
      <c r="BF294" s="252"/>
      <c r="BG294" s="252"/>
      <c r="BH294" s="252"/>
      <c r="BI294" s="252"/>
      <c r="BJ294" s="252"/>
      <c r="BK294" s="252"/>
      <c r="BL294" s="252"/>
      <c r="BM294" s="252"/>
      <c r="BN294" s="252"/>
      <c r="BO294" s="252"/>
      <c r="BP294" s="252"/>
      <c r="BQ294" s="252"/>
      <c r="BR294" s="252"/>
      <c r="BS294" s="252"/>
      <c r="BT294" s="252"/>
      <c r="BU294" s="252"/>
      <c r="BV294" s="252"/>
      <c r="BW294" s="252"/>
      <c r="BX294" s="252"/>
      <c r="BY294" s="252"/>
      <c r="BZ294" s="252"/>
      <c r="CA294" s="252"/>
      <c r="CB294" s="252"/>
      <c r="CC294" s="252"/>
      <c r="CD294" s="252"/>
      <c r="CE294" s="252"/>
      <c r="CF294" s="252"/>
    </row>
    <row r="295" spans="1:84" s="28" customFormat="1" ht="15" customHeight="1" thickBot="1" x14ac:dyDescent="0.25">
      <c r="A295" s="70"/>
      <c r="B295" s="71"/>
      <c r="C295" s="15"/>
      <c r="D295" s="15"/>
      <c r="E295" s="839" t="str">
        <f>IF(E294="","",INDEX('B_Beskrivning av förbättringar'!$E$54:$E$83,R294))</f>
        <v/>
      </c>
      <c r="F295" s="840"/>
      <c r="G295" s="840"/>
      <c r="H295" s="840"/>
      <c r="I295" s="840"/>
      <c r="J295" s="840"/>
      <c r="K295" s="840"/>
      <c r="L295" s="841"/>
      <c r="M295" s="842" t="str">
        <f>IF(E294="","",INDEX('B_Beskrivning av förbättringar'!$M$54:$M$83,R294))</f>
        <v/>
      </c>
      <c r="N295" s="843"/>
      <c r="O295" s="151"/>
      <c r="P295" s="82"/>
      <c r="Q295" s="152"/>
      <c r="R295" s="238" t="str">
        <f>E295</f>
        <v/>
      </c>
      <c r="S295" s="238" t="str">
        <f>IF(E295="","",MATCH(E295,EUConst_TierActivityListNames,0)&gt;40)</f>
        <v/>
      </c>
      <c r="T295" s="152"/>
      <c r="U295" s="152"/>
      <c r="V295" s="152"/>
      <c r="W295" s="152"/>
      <c r="X295" s="152"/>
      <c r="Y295" s="152"/>
      <c r="Z295" s="152"/>
      <c r="AA295" s="152"/>
      <c r="AB295" s="152"/>
      <c r="AC295" s="152"/>
      <c r="AD295" s="152"/>
      <c r="AE295" s="152"/>
      <c r="AF295" s="152"/>
      <c r="AG295" s="152"/>
      <c r="AH295" s="152"/>
      <c r="AI295" s="152"/>
      <c r="AJ295" s="252"/>
      <c r="AK295" s="252"/>
      <c r="AL295" s="252"/>
      <c r="AM295" s="252"/>
      <c r="AN295" s="252"/>
      <c r="AO295" s="252"/>
      <c r="AP295" s="252"/>
      <c r="AQ295" s="252"/>
      <c r="AR295" s="252"/>
      <c r="AS295" s="252"/>
      <c r="AT295" s="252"/>
      <c r="AU295" s="252"/>
      <c r="AV295" s="252"/>
      <c r="AW295" s="252"/>
      <c r="AX295" s="252"/>
      <c r="AY295" s="252"/>
      <c r="AZ295" s="252"/>
      <c r="BA295" s="252"/>
      <c r="BB295" s="252"/>
      <c r="BC295" s="252"/>
      <c r="BD295" s="252"/>
      <c r="BE295" s="252"/>
      <c r="BF295" s="252"/>
      <c r="BG295" s="252"/>
      <c r="BH295" s="252"/>
      <c r="BI295" s="252"/>
      <c r="BJ295" s="252"/>
      <c r="BK295" s="252"/>
      <c r="BL295" s="252"/>
      <c r="BM295" s="252"/>
      <c r="BN295" s="252"/>
      <c r="BO295" s="252"/>
      <c r="BP295" s="252"/>
      <c r="BQ295" s="252"/>
      <c r="BR295" s="252"/>
      <c r="BS295" s="252"/>
      <c r="BT295" s="252"/>
      <c r="BU295" s="252"/>
      <c r="BV295" s="252"/>
      <c r="BW295" s="252"/>
      <c r="BX295" s="252"/>
      <c r="BY295" s="252"/>
      <c r="BZ295" s="252"/>
      <c r="CA295" s="252"/>
      <c r="CB295" s="252"/>
      <c r="CC295" s="252"/>
      <c r="CD295" s="252"/>
      <c r="CE295" s="252"/>
      <c r="CF295" s="252"/>
    </row>
    <row r="296" spans="1:84" s="28" customFormat="1" ht="5.0999999999999996" customHeight="1" x14ac:dyDescent="0.2">
      <c r="A296" s="70"/>
      <c r="B296" s="71"/>
      <c r="C296" s="15"/>
      <c r="D296" s="15"/>
      <c r="E296" s="15"/>
      <c r="F296" s="15"/>
      <c r="G296" s="5"/>
      <c r="H296" s="5"/>
      <c r="I296" s="5"/>
      <c r="M296" s="5"/>
      <c r="N296" s="5"/>
      <c r="O296" s="151"/>
      <c r="P296" s="214"/>
      <c r="Q296" s="152"/>
      <c r="R296" s="152"/>
      <c r="S296" s="152"/>
      <c r="T296" s="152"/>
      <c r="U296" s="152"/>
      <c r="V296" s="152"/>
      <c r="W296" s="152"/>
      <c r="X296" s="152"/>
      <c r="Y296" s="152"/>
      <c r="Z296" s="152"/>
      <c r="AA296" s="152"/>
      <c r="AB296" s="152"/>
      <c r="AC296" s="152"/>
      <c r="AD296" s="152"/>
      <c r="AE296" s="152"/>
      <c r="AF296" s="152"/>
      <c r="AG296" s="152"/>
      <c r="AH296" s="152"/>
      <c r="AI296" s="152"/>
      <c r="AJ296" s="252"/>
      <c r="AK296" s="252"/>
      <c r="AL296" s="252"/>
      <c r="AM296" s="252"/>
      <c r="AN296" s="252"/>
      <c r="AO296" s="252"/>
      <c r="AP296" s="252"/>
      <c r="AQ296" s="252"/>
      <c r="AR296" s="252"/>
      <c r="AS296" s="252"/>
      <c r="AT296" s="252"/>
      <c r="AU296" s="252"/>
      <c r="AV296" s="252"/>
      <c r="AW296" s="252"/>
      <c r="AX296" s="252"/>
      <c r="AY296" s="252"/>
      <c r="AZ296" s="252"/>
      <c r="BA296" s="252"/>
      <c r="BB296" s="252"/>
      <c r="BC296" s="252"/>
      <c r="BD296" s="252"/>
      <c r="BE296" s="252"/>
      <c r="BF296" s="252"/>
      <c r="BG296" s="252"/>
      <c r="BH296" s="252"/>
      <c r="BI296" s="252"/>
      <c r="BJ296" s="252"/>
      <c r="BK296" s="252"/>
      <c r="BL296" s="252"/>
      <c r="BM296" s="252"/>
      <c r="BN296" s="252"/>
      <c r="BO296" s="252"/>
      <c r="BP296" s="252"/>
      <c r="BQ296" s="252"/>
      <c r="BR296" s="252"/>
      <c r="BS296" s="252"/>
      <c r="BT296" s="252"/>
      <c r="BU296" s="252"/>
      <c r="BV296" s="252"/>
      <c r="BW296" s="252"/>
      <c r="BX296" s="252"/>
      <c r="BY296" s="252"/>
      <c r="BZ296" s="252"/>
      <c r="CA296" s="252"/>
      <c r="CB296" s="252"/>
      <c r="CC296" s="252"/>
      <c r="CD296" s="252"/>
      <c r="CE296" s="252"/>
      <c r="CF296" s="252"/>
    </row>
    <row r="297" spans="1:84" s="28" customFormat="1" ht="12.75" customHeight="1" x14ac:dyDescent="0.2">
      <c r="A297" s="70"/>
      <c r="B297" s="71"/>
      <c r="C297" s="15"/>
      <c r="D297" s="15"/>
      <c r="F297" s="844" t="str">
        <f>IF(E294="","",HYPERLINK("#JUMP_E_8",EUconst_FurtherGuidancePoint1))</f>
        <v/>
      </c>
      <c r="G297" s="845"/>
      <c r="H297" s="845"/>
      <c r="I297" s="845"/>
      <c r="J297" s="845"/>
      <c r="K297" s="845"/>
      <c r="L297" s="845"/>
      <c r="M297" s="846"/>
      <c r="N297" s="5"/>
      <c r="O297" s="151"/>
      <c r="P297" s="214"/>
      <c r="Q297" s="152"/>
      <c r="R297" s="152"/>
      <c r="S297" s="152"/>
      <c r="T297" s="152"/>
      <c r="U297" s="152"/>
      <c r="V297" s="152"/>
      <c r="W297" s="152"/>
      <c r="X297" s="152"/>
      <c r="Y297" s="152"/>
      <c r="Z297" s="152"/>
      <c r="AA297" s="152"/>
      <c r="AB297" s="152"/>
      <c r="AC297" s="152"/>
      <c r="AD297" s="152"/>
      <c r="AE297" s="152"/>
      <c r="AF297" s="152"/>
      <c r="AG297" s="152"/>
      <c r="AH297" s="152"/>
      <c r="AI297" s="152"/>
      <c r="AJ297" s="252"/>
      <c r="AK297" s="252"/>
      <c r="AL297" s="252"/>
      <c r="AM297" s="252"/>
      <c r="AN297" s="252"/>
      <c r="AO297" s="252"/>
      <c r="AP297" s="252"/>
      <c r="AQ297" s="252"/>
      <c r="AR297" s="252"/>
      <c r="AS297" s="252"/>
      <c r="AT297" s="252"/>
      <c r="AU297" s="252"/>
      <c r="AV297" s="252"/>
      <c r="AW297" s="252"/>
      <c r="AX297" s="252"/>
      <c r="AY297" s="252"/>
      <c r="AZ297" s="252"/>
      <c r="BA297" s="252"/>
      <c r="BB297" s="252"/>
      <c r="BC297" s="252"/>
      <c r="BD297" s="252"/>
      <c r="BE297" s="252"/>
      <c r="BF297" s="252"/>
      <c r="BG297" s="252"/>
      <c r="BH297" s="252"/>
      <c r="BI297" s="252"/>
      <c r="BJ297" s="252"/>
      <c r="BK297" s="252"/>
      <c r="BL297" s="252"/>
      <c r="BM297" s="252"/>
      <c r="BN297" s="252"/>
      <c r="BO297" s="252"/>
      <c r="BP297" s="252"/>
      <c r="BQ297" s="252"/>
      <c r="BR297" s="252"/>
      <c r="BS297" s="252"/>
      <c r="BT297" s="252"/>
      <c r="BU297" s="252"/>
      <c r="BV297" s="252"/>
      <c r="BW297" s="252"/>
      <c r="BX297" s="252"/>
      <c r="BY297" s="252"/>
      <c r="BZ297" s="252"/>
      <c r="CA297" s="252"/>
      <c r="CB297" s="252"/>
      <c r="CC297" s="252"/>
      <c r="CD297" s="252"/>
      <c r="CE297" s="252"/>
      <c r="CF297" s="252"/>
    </row>
    <row r="298" spans="1:84" s="28" customFormat="1" ht="5.0999999999999996" customHeight="1" x14ac:dyDescent="0.2">
      <c r="A298" s="70"/>
      <c r="B298" s="71"/>
      <c r="C298" s="15"/>
      <c r="D298" s="121"/>
      <c r="O298" s="84"/>
      <c r="P298" s="214"/>
      <c r="Q298" s="214"/>
      <c r="R298" s="214"/>
      <c r="S298" s="152"/>
      <c r="T298" s="82"/>
      <c r="U298" s="82"/>
      <c r="V298" s="82"/>
      <c r="W298" s="82"/>
      <c r="X298" s="82"/>
      <c r="Y298" s="82"/>
      <c r="Z298" s="152"/>
      <c r="AA298" s="82"/>
      <c r="AB298" s="82"/>
      <c r="AC298" s="82"/>
      <c r="AD298" s="82"/>
      <c r="AE298" s="82"/>
      <c r="AF298" s="82"/>
      <c r="AG298" s="82"/>
      <c r="AH298" s="82"/>
      <c r="AI298" s="82"/>
    </row>
    <row r="299" spans="1:84" s="28" customFormat="1" ht="38.85" customHeight="1" x14ac:dyDescent="0.2">
      <c r="A299" s="70"/>
      <c r="B299" s="71"/>
      <c r="C299" s="15"/>
      <c r="E299" s="253" t="str">
        <f>Translations!$B$609</f>
        <v>Verksamhetsuppgifter eller beräkningsfaktor:</v>
      </c>
      <c r="F299" s="254" t="str">
        <f>Translations!$B$601</f>
        <v>Krävd nivå:</v>
      </c>
      <c r="G299" s="847" t="str">
        <f>Translations!$B$610</f>
        <v xml:space="preserve">Skäl för tidigare avvikelse: </v>
      </c>
      <c r="H299" s="847"/>
      <c r="I299" s="253" t="str">
        <f>Translations!$B$611</f>
        <v>Inverkan på nivåer?</v>
      </c>
      <c r="J299" s="253" t="str">
        <f>Translations!$B$612</f>
        <v>Vidtagna åtgärder:</v>
      </c>
      <c r="K299" s="254" t="str">
        <f>Translations!$B$585</f>
        <v>När?</v>
      </c>
      <c r="L299" s="254" t="str">
        <f>Translations!$B$603</f>
        <v>Tillämpad nivå:</v>
      </c>
      <c r="O299" s="151"/>
      <c r="P299" s="82"/>
      <c r="Q299" s="152"/>
      <c r="R299" s="214"/>
      <c r="S299" s="214"/>
      <c r="T299" s="152"/>
      <c r="U299" s="152"/>
      <c r="V299" s="152"/>
      <c r="W299" s="152"/>
      <c r="X299" s="152"/>
      <c r="Y299" s="152"/>
      <c r="Z299" s="152"/>
      <c r="AA299" s="255" t="s">
        <v>22</v>
      </c>
      <c r="AB299" s="152" t="str">
        <f>$E$33</f>
        <v>Verksamhetsuppgifter eller beräkningsfaktor:</v>
      </c>
      <c r="AC299" s="152" t="str">
        <f>G299</f>
        <v xml:space="preserve">Skäl för tidigare avvikelse: </v>
      </c>
      <c r="AD299" s="152" t="str">
        <f>I299</f>
        <v>Inverkan på nivåer?</v>
      </c>
      <c r="AE299" s="152" t="str">
        <f>J299</f>
        <v>Vidtagna åtgärder:</v>
      </c>
      <c r="AF299" s="152" t="str">
        <f>K299</f>
        <v>När?</v>
      </c>
      <c r="AG299" s="152" t="str">
        <f>L299</f>
        <v>Tillämpad nivå:</v>
      </c>
      <c r="AH299" s="152"/>
      <c r="AI299" s="82"/>
      <c r="AJ299" s="252"/>
      <c r="AK299" s="252"/>
      <c r="AL299" s="252"/>
      <c r="AM299" s="252"/>
      <c r="AN299" s="252"/>
      <c r="AO299" s="252"/>
      <c r="AP299" s="252"/>
      <c r="AQ299" s="252"/>
      <c r="AR299" s="252"/>
      <c r="AS299" s="252"/>
      <c r="AT299" s="252"/>
      <c r="AU299" s="252"/>
      <c r="AV299" s="252"/>
      <c r="AW299" s="252"/>
      <c r="AX299" s="252"/>
      <c r="AY299" s="252"/>
      <c r="AZ299" s="252"/>
      <c r="BA299" s="252"/>
      <c r="BB299" s="252"/>
      <c r="BC299" s="252"/>
      <c r="BD299" s="252"/>
      <c r="BE299" s="252"/>
      <c r="BF299" s="252"/>
      <c r="BG299" s="252"/>
      <c r="BH299" s="252"/>
      <c r="BI299" s="252"/>
      <c r="BJ299" s="252"/>
      <c r="BK299" s="252"/>
      <c r="BL299" s="252"/>
      <c r="BM299" s="252"/>
      <c r="BN299" s="252"/>
      <c r="BO299" s="252"/>
      <c r="BP299" s="252"/>
      <c r="BQ299" s="252"/>
      <c r="BR299" s="252"/>
      <c r="BS299" s="252"/>
      <c r="BT299" s="252"/>
      <c r="BU299" s="252"/>
      <c r="BV299" s="252"/>
      <c r="BW299" s="252"/>
      <c r="BX299" s="252"/>
      <c r="BY299" s="252"/>
      <c r="BZ299" s="252"/>
      <c r="CA299" s="252"/>
      <c r="CB299" s="252"/>
      <c r="CC299" s="252"/>
      <c r="CD299" s="252"/>
      <c r="CE299" s="252"/>
      <c r="CF299" s="252"/>
    </row>
    <row r="300" spans="1:84" s="28" customFormat="1" ht="15" customHeight="1" x14ac:dyDescent="0.2">
      <c r="A300" s="70"/>
      <c r="B300" s="71"/>
      <c r="D300" s="91" t="s">
        <v>6</v>
      </c>
      <c r="E300" s="256"/>
      <c r="F300" s="257" t="str">
        <f>IF(OR(X300="",X300=EUconst_NA),"",IF(CNTR_SmallEmitter,1,X300))</f>
        <v/>
      </c>
      <c r="G300" s="826"/>
      <c r="H300" s="827"/>
      <c r="I300" s="99"/>
      <c r="J300" s="99"/>
      <c r="K300" s="221"/>
      <c r="L300" s="258"/>
      <c r="M300" s="834" t="str">
        <f>IF(OR(ISBLANK(L300),L300=EUconst_NoTier),"",IF($Z300=0,EUconst_NotApplicable,IF(ISERROR($Z300),"",$Z300)))</f>
        <v/>
      </c>
      <c r="N300" s="835"/>
      <c r="O300" s="84"/>
      <c r="P300" s="214"/>
      <c r="Q300" s="214"/>
      <c r="R300" s="238" t="str">
        <f>E295</f>
        <v/>
      </c>
      <c r="S300" s="152"/>
      <c r="T300" s="251" t="str">
        <f>IF(COUNTIF(EUconst_FactorRelevantInklPFC,E300)=0,"",INDEX(EUwideConstants!$C$665:$C$680,MATCH(E300,EUconst_FactorRelevantInklPFC,0))&amp;R300)</f>
        <v/>
      </c>
      <c r="U300" s="82"/>
      <c r="V300" s="251" t="str">
        <f>IF(T300="","",INDEX(EUwideConstants!$E$665:$E$680,MATCH(E300,EUconst_FactorRelevantInklPFC,0)))</f>
        <v/>
      </c>
      <c r="W300" s="82"/>
      <c r="X300" s="223" t="str">
        <f>IF(OR(R300="",T300=""),"",IF(CNTR_IsCategoryA,INDEX(EUwideConstants!$G:$G,MATCH(T300,EUwideConstants!$Q:$Q,0)),INDEX(EUwideConstants!$N:$N,MATCH(T300,EUwideConstants!$Q:$Q,0))))</f>
        <v/>
      </c>
      <c r="Y300" s="251" t="str">
        <f>IF(F300="","",IF(F300=EUconst_NA,"",INDEX(EUwideConstants!$H:$M,MATCH(T300,EUwideConstants!$Q:$Q,0),MATCH(F300,CNTR_TierList,0))))</f>
        <v/>
      </c>
      <c r="Z300" s="251" t="str">
        <f>IF(ISBLANK(L300),"",IF(L300=EUconst_NA,"",INDEX(EUwideConstants!$H:$M,MATCH(T300,EUwideConstants!$Q:$Q,0),MATCH(L300,CNTR_TierList,0))))</f>
        <v/>
      </c>
      <c r="AA300" s="82"/>
      <c r="AB300" s="223" t="b">
        <f>AND(COUNTA(CNTR_ListRelevantSections)&gt;0,E294="")</f>
        <v>0</v>
      </c>
      <c r="AC300" s="223" t="b">
        <f>AND(COUNTA(CNTR_ListRelevantSections)&gt;0,OR(E300="",AB300))</f>
        <v>0</v>
      </c>
      <c r="AD300" s="223" t="b">
        <f t="shared" ref="AD300:AE302" si="14">AC300</f>
        <v>0</v>
      </c>
      <c r="AE300" s="223" t="b">
        <f t="shared" si="14"/>
        <v>0</v>
      </c>
      <c r="AF300" s="223" t="b">
        <f>OR(AD300,AND(J300&lt;&gt;"",J300=FALSE))</f>
        <v>0</v>
      </c>
      <c r="AG300" s="223" t="b">
        <f>OR(AF300,AND(I300&lt;&gt;"",I300=FALSE))</f>
        <v>0</v>
      </c>
      <c r="AH300" s="82"/>
      <c r="AI300" s="82"/>
      <c r="AJ300" s="252"/>
      <c r="AK300" s="252"/>
      <c r="AL300" s="252"/>
      <c r="AM300" s="252"/>
      <c r="AN300" s="252"/>
      <c r="AO300" s="252"/>
      <c r="AP300" s="252"/>
      <c r="AQ300" s="252"/>
      <c r="AR300" s="252"/>
      <c r="AS300" s="252"/>
      <c r="AT300" s="252"/>
      <c r="AU300" s="252"/>
      <c r="AV300" s="252"/>
      <c r="AW300" s="252"/>
      <c r="AX300" s="252"/>
      <c r="AY300" s="252"/>
      <c r="AZ300" s="252"/>
      <c r="BA300" s="252"/>
      <c r="BB300" s="252"/>
      <c r="BC300" s="252"/>
      <c r="BD300" s="252"/>
      <c r="BE300" s="252"/>
      <c r="BF300" s="252"/>
      <c r="BG300" s="252"/>
      <c r="BH300" s="252"/>
      <c r="BI300" s="252"/>
      <c r="BJ300" s="252"/>
      <c r="BK300" s="252"/>
      <c r="BL300" s="252"/>
      <c r="BM300" s="252"/>
      <c r="BN300" s="252"/>
      <c r="BO300" s="252"/>
      <c r="BP300" s="252"/>
      <c r="BQ300" s="252"/>
      <c r="BR300" s="252"/>
      <c r="BS300" s="252"/>
      <c r="BT300" s="252"/>
      <c r="BU300" s="252"/>
      <c r="BV300" s="252"/>
      <c r="BW300" s="252"/>
      <c r="BX300" s="252"/>
      <c r="BY300" s="252"/>
      <c r="BZ300" s="252"/>
      <c r="CA300" s="252"/>
      <c r="CB300" s="252"/>
      <c r="CC300" s="252"/>
      <c r="CD300" s="252"/>
      <c r="CE300" s="252"/>
      <c r="CF300" s="252"/>
    </row>
    <row r="301" spans="1:84" s="28" customFormat="1" ht="15" customHeight="1" x14ac:dyDescent="0.2">
      <c r="A301" s="70"/>
      <c r="B301" s="71"/>
      <c r="D301" s="91" t="s">
        <v>8</v>
      </c>
      <c r="E301" s="256"/>
      <c r="F301" s="257" t="str">
        <f>IF(OR(X301="",X301=EUconst_NA),"",IF(CNTR_SmallEmitter,1,X301))</f>
        <v/>
      </c>
      <c r="G301" s="826"/>
      <c r="H301" s="827"/>
      <c r="I301" s="99"/>
      <c r="J301" s="99"/>
      <c r="K301" s="221"/>
      <c r="L301" s="258"/>
      <c r="M301" s="834" t="str">
        <f>IF(OR(ISBLANK(L301),L301=EUconst_NoTier),"",IF($Z301=0,EUconst_NotApplicable,IF(ISERROR($Z301),"",$Z301)))</f>
        <v/>
      </c>
      <c r="N301" s="835"/>
      <c r="O301" s="84"/>
      <c r="P301" s="214"/>
      <c r="Q301" s="214"/>
      <c r="R301" s="238" t="str">
        <f>R300</f>
        <v/>
      </c>
      <c r="S301" s="152"/>
      <c r="T301" s="251" t="str">
        <f>IF(COUNTIF(EUconst_FactorRelevantInklPFC,E301)=0,"",INDEX(EUwideConstants!$C$665:$C$680,MATCH(E301,EUconst_FactorRelevantInklPFC,0))&amp;R301)</f>
        <v/>
      </c>
      <c r="U301" s="82"/>
      <c r="V301" s="251" t="str">
        <f>IF(T301="","",INDEX(EUwideConstants!$E$665:$E$680,MATCH(E301,EUconst_FactorRelevantInklPFC,0)))</f>
        <v/>
      </c>
      <c r="W301" s="82"/>
      <c r="X301" s="223" t="str">
        <f>IF(OR(R301="",T301=""),"",IF(CNTR_IsCategoryA,INDEX(EUwideConstants!$G:$G,MATCH(T301,EUwideConstants!$Q:$Q,0)),INDEX(EUwideConstants!$N:$N,MATCH(T301,EUwideConstants!$Q:$Q,0))))</f>
        <v/>
      </c>
      <c r="Y301" s="251" t="str">
        <f>IF(F301="","",IF(F301=EUconst_NA,"",INDEX(EUwideConstants!$H:$M,MATCH(T301,EUwideConstants!$Q:$Q,0),MATCH(F301,CNTR_TierList,0))))</f>
        <v/>
      </c>
      <c r="Z301" s="251" t="str">
        <f>IF(ISBLANK(L301),"",IF(L301=EUconst_NA,"",INDEX(EUwideConstants!$H:$M,MATCH(T301,EUwideConstants!$Q:$Q,0),MATCH(L301,CNTR_TierList,0))))</f>
        <v/>
      </c>
      <c r="AA301" s="82"/>
      <c r="AB301" s="223" t="b">
        <f>AND(COUNTA(CNTR_ListRelevantSections)&gt;0,E294="")</f>
        <v>0</v>
      </c>
      <c r="AC301" s="223" t="b">
        <f>AND(COUNTA(CNTR_ListRelevantSections)&gt;0,OR(E301="",AB301))</f>
        <v>0</v>
      </c>
      <c r="AD301" s="223" t="b">
        <f t="shared" si="14"/>
        <v>0</v>
      </c>
      <c r="AE301" s="223" t="b">
        <f t="shared" si="14"/>
        <v>0</v>
      </c>
      <c r="AF301" s="223" t="b">
        <f>OR(AD301,AND(J301&lt;&gt;"",J301=FALSE))</f>
        <v>0</v>
      </c>
      <c r="AG301" s="223" t="b">
        <f>OR(AF301,AND(I301&lt;&gt;"",I301=FALSE))</f>
        <v>0</v>
      </c>
      <c r="AH301" s="82"/>
      <c r="AI301" s="82"/>
      <c r="AJ301" s="252"/>
      <c r="AK301" s="252"/>
      <c r="AL301" s="252"/>
      <c r="AM301" s="252"/>
      <c r="AN301" s="252"/>
      <c r="AO301" s="252"/>
      <c r="AP301" s="252"/>
      <c r="AQ301" s="252"/>
      <c r="AR301" s="252"/>
      <c r="AS301" s="252"/>
      <c r="AT301" s="252"/>
      <c r="AU301" s="252"/>
      <c r="AV301" s="252"/>
      <c r="AW301" s="252"/>
      <c r="AX301" s="252"/>
      <c r="AY301" s="252"/>
      <c r="AZ301" s="252"/>
      <c r="BA301" s="252"/>
      <c r="BB301" s="252"/>
      <c r="BC301" s="252"/>
      <c r="BD301" s="252"/>
      <c r="BE301" s="252"/>
      <c r="BF301" s="252"/>
      <c r="BG301" s="252"/>
      <c r="BH301" s="252"/>
      <c r="BI301" s="252"/>
      <c r="BJ301" s="252"/>
      <c r="BK301" s="252"/>
      <c r="BL301" s="252"/>
      <c r="BM301" s="252"/>
      <c r="BN301" s="252"/>
      <c r="BO301" s="252"/>
      <c r="BP301" s="252"/>
      <c r="BQ301" s="252"/>
      <c r="BR301" s="252"/>
      <c r="BS301" s="252"/>
      <c r="BT301" s="252"/>
      <c r="BU301" s="252"/>
      <c r="BV301" s="252"/>
      <c r="BW301" s="252"/>
      <c r="BX301" s="252"/>
      <c r="BY301" s="252"/>
      <c r="BZ301" s="252"/>
      <c r="CA301" s="252"/>
      <c r="CB301" s="252"/>
      <c r="CC301" s="252"/>
      <c r="CD301" s="252"/>
      <c r="CE301" s="252"/>
      <c r="CF301" s="252"/>
    </row>
    <row r="302" spans="1:84" s="28" customFormat="1" ht="15" customHeight="1" x14ac:dyDescent="0.2">
      <c r="A302" s="70"/>
      <c r="B302" s="71"/>
      <c r="D302" s="91" t="s">
        <v>9</v>
      </c>
      <c r="E302" s="256"/>
      <c r="F302" s="257" t="str">
        <f>IF(OR(X302="",X302=EUconst_NA),"",IF(CNTR_SmallEmitter,1,X302))</f>
        <v/>
      </c>
      <c r="G302" s="826"/>
      <c r="H302" s="827"/>
      <c r="I302" s="99"/>
      <c r="J302" s="99"/>
      <c r="K302" s="221"/>
      <c r="L302" s="258"/>
      <c r="M302" s="834" t="str">
        <f>IF(OR(ISBLANK(L302),L302=EUconst_NoTier),"",IF($Z302=0,EUconst_NotApplicable,IF(ISERROR($Z302),"",$Z302)))</f>
        <v/>
      </c>
      <c r="N302" s="835"/>
      <c r="O302" s="84"/>
      <c r="P302" s="214"/>
      <c r="Q302" s="214"/>
      <c r="R302" s="238" t="str">
        <f>R301</f>
        <v/>
      </c>
      <c r="S302" s="152"/>
      <c r="T302" s="251" t="str">
        <f>IF(COUNTIF(EUconst_FactorRelevantInklPFC,E302)=0,"",INDEX(EUwideConstants!$C$665:$C$680,MATCH(E302,EUconst_FactorRelevantInklPFC,0))&amp;R302)</f>
        <v/>
      </c>
      <c r="U302" s="82"/>
      <c r="V302" s="251" t="str">
        <f>IF(T302="","",INDEX(EUwideConstants!$E$665:$E$680,MATCH(E302,EUconst_FactorRelevantInklPFC,0)))</f>
        <v/>
      </c>
      <c r="W302" s="82"/>
      <c r="X302" s="223" t="str">
        <f>IF(OR(R302="",T302=""),"",IF(CNTR_IsCategoryA,INDEX(EUwideConstants!$G:$G,MATCH(T302,EUwideConstants!$Q:$Q,0)),INDEX(EUwideConstants!$N:$N,MATCH(T302,EUwideConstants!$Q:$Q,0))))</f>
        <v/>
      </c>
      <c r="Y302" s="251" t="str">
        <f>IF(F302="","",IF(F302=EUconst_NA,"",INDEX(EUwideConstants!$H:$M,MATCH(T302,EUwideConstants!$Q:$Q,0),MATCH(F302,CNTR_TierList,0))))</f>
        <v/>
      </c>
      <c r="Z302" s="251" t="str">
        <f>IF(ISBLANK(L302),"",IF(L302=EUconst_NA,"",INDEX(EUwideConstants!$H:$M,MATCH(T302,EUwideConstants!$Q:$Q,0),MATCH(L302,CNTR_TierList,0))))</f>
        <v/>
      </c>
      <c r="AA302" s="82"/>
      <c r="AB302" s="223" t="b">
        <f>AND(COUNTA(CNTR_ListRelevantSections)&gt;0,E294="")</f>
        <v>0</v>
      </c>
      <c r="AC302" s="223" t="b">
        <f>AND(COUNTA(CNTR_ListRelevantSections)&gt;0,OR(E302="",AB302))</f>
        <v>0</v>
      </c>
      <c r="AD302" s="223" t="b">
        <f t="shared" si="14"/>
        <v>0</v>
      </c>
      <c r="AE302" s="223" t="b">
        <f t="shared" si="14"/>
        <v>0</v>
      </c>
      <c r="AF302" s="223" t="b">
        <f>OR(AD302,AND(J302&lt;&gt;"",J302=FALSE))</f>
        <v>0</v>
      </c>
      <c r="AG302" s="223" t="b">
        <f>OR(AF302,AND(I302&lt;&gt;"",I302=FALSE))</f>
        <v>0</v>
      </c>
      <c r="AH302" s="82"/>
      <c r="AI302" s="82"/>
      <c r="AJ302" s="252"/>
      <c r="AK302" s="252"/>
      <c r="AL302" s="252"/>
      <c r="AM302" s="252"/>
      <c r="AN302" s="252"/>
      <c r="AO302" s="252"/>
      <c r="AP302" s="252"/>
      <c r="AQ302" s="252"/>
      <c r="AR302" s="252"/>
      <c r="AS302" s="252"/>
      <c r="AT302" s="252"/>
      <c r="AU302" s="252"/>
      <c r="AV302" s="252"/>
      <c r="AW302" s="252"/>
      <c r="AX302" s="252"/>
      <c r="AY302" s="252"/>
      <c r="AZ302" s="252"/>
      <c r="BA302" s="252"/>
      <c r="BB302" s="252"/>
      <c r="BC302" s="252"/>
      <c r="BD302" s="252"/>
      <c r="BE302" s="252"/>
      <c r="BF302" s="252"/>
      <c r="BG302" s="252"/>
      <c r="BH302" s="252"/>
      <c r="BI302" s="252"/>
      <c r="BJ302" s="252"/>
      <c r="BK302" s="252"/>
      <c r="BL302" s="252"/>
      <c r="BM302" s="252"/>
      <c r="BN302" s="252"/>
      <c r="BO302" s="252"/>
      <c r="BP302" s="252"/>
      <c r="BQ302" s="252"/>
      <c r="BR302" s="252"/>
      <c r="BS302" s="252"/>
      <c r="BT302" s="252"/>
      <c r="BU302" s="252"/>
      <c r="BV302" s="252"/>
      <c r="BW302" s="252"/>
      <c r="BX302" s="252"/>
      <c r="BY302" s="252"/>
      <c r="BZ302" s="252"/>
      <c r="CA302" s="252"/>
      <c r="CB302" s="252"/>
      <c r="CC302" s="252"/>
      <c r="CD302" s="252"/>
      <c r="CE302" s="252"/>
      <c r="CF302" s="252"/>
    </row>
    <row r="303" spans="1:84" s="28" customFormat="1" ht="5.0999999999999996" customHeight="1" x14ac:dyDescent="0.2">
      <c r="A303" s="70"/>
      <c r="B303" s="71"/>
      <c r="C303" s="15"/>
      <c r="D303" s="121"/>
      <c r="G303" s="121"/>
      <c r="H303" s="121"/>
      <c r="I303" s="121"/>
      <c r="J303" s="121"/>
      <c r="O303" s="84"/>
      <c r="P303" s="214"/>
      <c r="Q303" s="214"/>
      <c r="R303" s="214"/>
      <c r="S303" s="214"/>
      <c r="T303" s="82"/>
      <c r="U303" s="82"/>
      <c r="V303" s="82"/>
      <c r="W303" s="82"/>
      <c r="X303" s="82"/>
      <c r="Y303" s="82"/>
      <c r="Z303" s="82"/>
      <c r="AA303" s="82"/>
      <c r="AB303" s="82"/>
      <c r="AC303" s="82"/>
      <c r="AD303" s="82"/>
      <c r="AE303" s="82"/>
      <c r="AF303" s="82"/>
      <c r="AG303" s="82"/>
      <c r="AH303" s="82"/>
      <c r="AI303" s="82"/>
    </row>
    <row r="304" spans="1:84" s="28" customFormat="1" ht="12.75" customHeight="1" x14ac:dyDescent="0.2">
      <c r="A304" s="70"/>
      <c r="B304" s="71"/>
      <c r="D304" s="121" t="s">
        <v>12</v>
      </c>
      <c r="E304" s="259" t="str">
        <f>Translations!$B$94</f>
        <v>Beskrivning</v>
      </c>
      <c r="G304" s="260"/>
      <c r="H304" s="121"/>
      <c r="I304" s="121"/>
      <c r="J304" s="121"/>
      <c r="K304" s="121"/>
      <c r="L304" s="121"/>
      <c r="M304" s="121"/>
      <c r="N304" s="121"/>
      <c r="O304" s="84"/>
      <c r="P304" s="214"/>
      <c r="Q304" s="214"/>
      <c r="R304" s="214"/>
      <c r="S304" s="214"/>
      <c r="T304" s="82"/>
      <c r="U304" s="82"/>
      <c r="V304" s="82"/>
      <c r="W304" s="82"/>
      <c r="X304" s="82"/>
      <c r="Y304" s="82"/>
      <c r="Z304" s="82"/>
      <c r="AA304" s="82"/>
      <c r="AB304" s="82"/>
      <c r="AC304" s="82"/>
      <c r="AD304" s="82"/>
      <c r="AE304" s="82"/>
      <c r="AF304" s="82"/>
      <c r="AG304" s="82"/>
      <c r="AH304" s="82"/>
      <c r="AI304" s="82"/>
    </row>
    <row r="305" spans="1:84" s="28" customFormat="1" ht="12.75" customHeight="1" x14ac:dyDescent="0.2">
      <c r="A305" s="70"/>
      <c r="B305" s="213"/>
      <c r="C305" s="15"/>
      <c r="D305" s="121"/>
      <c r="E305" s="757" t="str">
        <f>Translations!$B$588</f>
        <v>Om du behöver mer utrymme för beskrivningen kan du också använda externa filer och hänvisa till dem här.</v>
      </c>
      <c r="F305" s="757"/>
      <c r="G305" s="757"/>
      <c r="H305" s="757"/>
      <c r="I305" s="757"/>
      <c r="J305" s="757"/>
      <c r="K305" s="757"/>
      <c r="L305" s="757"/>
      <c r="M305" s="757"/>
      <c r="N305" s="757"/>
      <c r="O305" s="84"/>
      <c r="P305" s="77"/>
      <c r="Q305" s="214"/>
      <c r="R305" s="214"/>
      <c r="S305" s="214"/>
      <c r="T305" s="82"/>
      <c r="U305" s="82"/>
      <c r="V305" s="82"/>
      <c r="W305" s="82"/>
      <c r="X305" s="82"/>
      <c r="Y305" s="82"/>
      <c r="Z305" s="82"/>
      <c r="AA305" s="82"/>
      <c r="AB305" s="82"/>
      <c r="AC305" s="82"/>
      <c r="AD305" s="82"/>
      <c r="AE305" s="82"/>
      <c r="AF305" s="82"/>
      <c r="AG305" s="82"/>
      <c r="AH305" s="82"/>
      <c r="AI305" s="82"/>
    </row>
    <row r="306" spans="1:84" s="28" customFormat="1" ht="12.75" customHeight="1" x14ac:dyDescent="0.2">
      <c r="A306" s="261"/>
      <c r="B306" s="78"/>
      <c r="E306" s="836"/>
      <c r="F306" s="837"/>
      <c r="G306" s="837"/>
      <c r="H306" s="837"/>
      <c r="I306" s="837"/>
      <c r="J306" s="837"/>
      <c r="K306" s="837"/>
      <c r="L306" s="837"/>
      <c r="M306" s="837"/>
      <c r="N306" s="838"/>
      <c r="O306" s="81"/>
      <c r="P306" s="82"/>
      <c r="Q306" s="82"/>
      <c r="R306" s="82"/>
      <c r="S306" s="82"/>
      <c r="T306" s="82"/>
      <c r="U306" s="82"/>
      <c r="V306" s="82"/>
      <c r="W306" s="82"/>
      <c r="X306" s="82"/>
      <c r="Y306" s="82"/>
      <c r="Z306" s="82"/>
      <c r="AA306" s="82"/>
      <c r="AB306" s="82"/>
      <c r="AC306" s="82"/>
      <c r="AD306" s="82"/>
      <c r="AE306" s="82"/>
      <c r="AF306" s="82"/>
      <c r="AG306" s="82"/>
      <c r="AH306" s="82"/>
      <c r="AI306" s="251" t="b">
        <f>AND(COUNTA(CNTR_ListRelevantSections)&gt;0,OR(AB302,COUNTA(E300:E302)=0))</f>
        <v>0</v>
      </c>
    </row>
    <row r="307" spans="1:84" s="28" customFormat="1" ht="12.75" customHeight="1" x14ac:dyDescent="0.2">
      <c r="A307" s="261"/>
      <c r="B307" s="78"/>
      <c r="E307" s="828"/>
      <c r="F307" s="829"/>
      <c r="G307" s="829"/>
      <c r="H307" s="829"/>
      <c r="I307" s="829"/>
      <c r="J307" s="829"/>
      <c r="K307" s="829"/>
      <c r="L307" s="829"/>
      <c r="M307" s="829"/>
      <c r="N307" s="830"/>
      <c r="O307" s="81"/>
      <c r="P307" s="82"/>
      <c r="Q307" s="82"/>
      <c r="R307" s="82"/>
      <c r="S307" s="82"/>
      <c r="T307" s="82"/>
      <c r="U307" s="82"/>
      <c r="V307" s="82"/>
      <c r="W307" s="82"/>
      <c r="X307" s="82"/>
      <c r="Y307" s="82"/>
      <c r="Z307" s="82"/>
      <c r="AA307" s="82"/>
      <c r="AB307" s="82"/>
      <c r="AC307" s="82"/>
      <c r="AD307" s="82"/>
      <c r="AE307" s="82"/>
      <c r="AF307" s="82"/>
      <c r="AG307" s="82"/>
      <c r="AH307" s="82"/>
      <c r="AI307" s="251" t="b">
        <f>AI306</f>
        <v>0</v>
      </c>
    </row>
    <row r="308" spans="1:84" s="28" customFormat="1" ht="12.75" customHeight="1" x14ac:dyDescent="0.2">
      <c r="A308" s="261"/>
      <c r="B308" s="78"/>
      <c r="E308" s="828"/>
      <c r="F308" s="829"/>
      <c r="G308" s="829"/>
      <c r="H308" s="829"/>
      <c r="I308" s="829"/>
      <c r="J308" s="829"/>
      <c r="K308" s="829"/>
      <c r="L308" s="829"/>
      <c r="M308" s="829"/>
      <c r="N308" s="830"/>
      <c r="O308" s="81"/>
      <c r="P308" s="82"/>
      <c r="Q308" s="82"/>
      <c r="R308" s="82"/>
      <c r="S308" s="82"/>
      <c r="T308" s="82"/>
      <c r="U308" s="82"/>
      <c r="V308" s="82"/>
      <c r="W308" s="82"/>
      <c r="X308" s="82"/>
      <c r="Y308" s="82"/>
      <c r="Z308" s="82"/>
      <c r="AA308" s="82"/>
      <c r="AB308" s="82"/>
      <c r="AC308" s="82"/>
      <c r="AD308" s="82"/>
      <c r="AE308" s="82"/>
      <c r="AF308" s="82"/>
      <c r="AG308" s="82"/>
      <c r="AH308" s="82"/>
      <c r="AI308" s="251" t="b">
        <f>AI307</f>
        <v>0</v>
      </c>
    </row>
    <row r="309" spans="1:84" s="28" customFormat="1" ht="12.75" customHeight="1" x14ac:dyDescent="0.2">
      <c r="A309" s="261"/>
      <c r="B309" s="78"/>
      <c r="E309" s="828"/>
      <c r="F309" s="829"/>
      <c r="G309" s="829"/>
      <c r="H309" s="829"/>
      <c r="I309" s="829"/>
      <c r="J309" s="829"/>
      <c r="K309" s="829"/>
      <c r="L309" s="829"/>
      <c r="M309" s="829"/>
      <c r="N309" s="830"/>
      <c r="O309" s="81"/>
      <c r="P309" s="82"/>
      <c r="Q309" s="82"/>
      <c r="R309" s="82"/>
      <c r="S309" s="82"/>
      <c r="T309" s="82"/>
      <c r="U309" s="82"/>
      <c r="V309" s="82"/>
      <c r="W309" s="82"/>
      <c r="X309" s="82"/>
      <c r="Y309" s="82"/>
      <c r="Z309" s="82"/>
      <c r="AA309" s="82"/>
      <c r="AB309" s="82"/>
      <c r="AC309" s="82"/>
      <c r="AD309" s="82"/>
      <c r="AE309" s="82"/>
      <c r="AF309" s="82"/>
      <c r="AG309" s="82"/>
      <c r="AH309" s="82"/>
      <c r="AI309" s="251" t="b">
        <f>AI308</f>
        <v>0</v>
      </c>
    </row>
    <row r="310" spans="1:84" s="28" customFormat="1" ht="12.75" customHeight="1" x14ac:dyDescent="0.2">
      <c r="A310" s="261"/>
      <c r="B310" s="78"/>
      <c r="E310" s="831"/>
      <c r="F310" s="832"/>
      <c r="G310" s="832"/>
      <c r="H310" s="832"/>
      <c r="I310" s="832"/>
      <c r="J310" s="832"/>
      <c r="K310" s="832"/>
      <c r="L310" s="832"/>
      <c r="M310" s="832"/>
      <c r="N310" s="833"/>
      <c r="O310" s="81"/>
      <c r="P310" s="82"/>
      <c r="Q310" s="82"/>
      <c r="R310" s="82"/>
      <c r="S310" s="82"/>
      <c r="T310" s="82"/>
      <c r="U310" s="82"/>
      <c r="V310" s="82"/>
      <c r="W310" s="82"/>
      <c r="X310" s="82"/>
      <c r="Y310" s="82"/>
      <c r="Z310" s="82"/>
      <c r="AA310" s="82"/>
      <c r="AB310" s="82"/>
      <c r="AC310" s="82"/>
      <c r="AD310" s="82"/>
      <c r="AE310" s="82"/>
      <c r="AF310" s="82"/>
      <c r="AG310" s="82"/>
      <c r="AH310" s="82"/>
      <c r="AI310" s="251" t="b">
        <f>AI309</f>
        <v>0</v>
      </c>
    </row>
    <row r="311" spans="1:84" s="28" customFormat="1" ht="12.75" customHeight="1" thickBot="1" x14ac:dyDescent="0.25">
      <c r="A311" s="261"/>
      <c r="B311" s="78"/>
      <c r="D311" s="121"/>
      <c r="E311" s="262"/>
      <c r="F311" s="262"/>
      <c r="G311" s="262"/>
      <c r="H311" s="262"/>
      <c r="I311" s="262"/>
      <c r="J311" s="262"/>
      <c r="K311" s="262"/>
      <c r="L311" s="262"/>
      <c r="M311" s="262"/>
      <c r="N311" s="121"/>
      <c r="O311" s="81"/>
      <c r="P311" s="82"/>
      <c r="Q311" s="82"/>
      <c r="R311" s="82"/>
      <c r="S311" s="82"/>
      <c r="T311" s="82"/>
      <c r="U311" s="82"/>
      <c r="V311" s="82"/>
      <c r="W311" s="82"/>
      <c r="X311" s="82"/>
      <c r="Y311" s="82"/>
      <c r="Z311" s="82"/>
      <c r="AA311" s="82"/>
      <c r="AB311" s="82"/>
      <c r="AC311" s="82"/>
      <c r="AD311" s="82"/>
      <c r="AE311" s="82"/>
      <c r="AF311" s="82"/>
      <c r="AG311" s="82"/>
      <c r="AH311" s="82"/>
      <c r="AI311" s="82"/>
      <c r="CF311" s="263"/>
    </row>
    <row r="312" spans="1:84" ht="13.5" customHeight="1" thickBot="1" x14ac:dyDescent="0.25">
      <c r="A312" s="65"/>
      <c r="B312" s="69"/>
      <c r="C312" s="244"/>
      <c r="D312" s="245"/>
      <c r="E312" s="246"/>
      <c r="F312" s="247"/>
      <c r="G312" s="248"/>
      <c r="H312" s="248"/>
      <c r="I312" s="248"/>
      <c r="J312" s="248"/>
      <c r="K312" s="248"/>
      <c r="L312" s="248"/>
      <c r="M312" s="248"/>
      <c r="N312" s="248"/>
      <c r="O312" s="67"/>
      <c r="U312" s="188"/>
      <c r="X312" s="188"/>
    </row>
    <row r="313" spans="1:84" s="28" customFormat="1" ht="15" customHeight="1" thickBot="1" x14ac:dyDescent="0.25">
      <c r="A313" s="159" t="str">
        <f>IF(E313="","","PRINT")</f>
        <v/>
      </c>
      <c r="B313" s="71"/>
      <c r="C313" s="218">
        <f>C294+1</f>
        <v>16</v>
      </c>
      <c r="D313" s="15"/>
      <c r="E313" s="848"/>
      <c r="F313" s="849"/>
      <c r="G313" s="849"/>
      <c r="H313" s="849"/>
      <c r="I313" s="849"/>
      <c r="J313" s="849"/>
      <c r="K313" s="849"/>
      <c r="L313" s="850"/>
      <c r="M313" s="842" t="str">
        <f>IF(E314="","",INDEX(EUwideConstants!$F$312:$F$353,MATCH(E314,EUConst_TierActivityListNames,0)))</f>
        <v/>
      </c>
      <c r="N313" s="843"/>
      <c r="O313" s="151"/>
      <c r="P313" s="223" t="str">
        <f>IF(AND(E313&lt;&gt;"",COUNTIF(P314:$P$603,"PRINT")=0),"PRINT","")</f>
        <v/>
      </c>
      <c r="Q313" s="152"/>
      <c r="R313" s="249" t="str">
        <f>IF(E313="","",MATCH(E313,'B_Beskrivning av förbättringar'!$Q$54:$Q$83,0))</f>
        <v/>
      </c>
      <c r="S313" s="250" t="s">
        <v>21</v>
      </c>
      <c r="T313" s="152"/>
      <c r="U313" s="152"/>
      <c r="V313" s="152"/>
      <c r="W313" s="152"/>
      <c r="X313" s="152"/>
      <c r="Y313" s="152"/>
      <c r="Z313" s="152"/>
      <c r="AA313" s="152"/>
      <c r="AB313" s="152"/>
      <c r="AC313" s="152"/>
      <c r="AD313" s="152"/>
      <c r="AE313" s="152"/>
      <c r="AF313" s="152"/>
      <c r="AG313" s="152"/>
      <c r="AH313" s="152"/>
      <c r="AI313" s="251" t="b">
        <f>CNTR_CalcRelevant=EUconst_NotRelevant</f>
        <v>0</v>
      </c>
      <c r="AJ313" s="252"/>
      <c r="AK313" s="252"/>
      <c r="AL313" s="252"/>
      <c r="AM313" s="252"/>
      <c r="AN313" s="252"/>
      <c r="AO313" s="252"/>
      <c r="AP313" s="252"/>
      <c r="AQ313" s="252"/>
      <c r="AR313" s="252"/>
      <c r="AS313" s="252"/>
      <c r="AT313" s="252"/>
      <c r="AU313" s="252"/>
      <c r="AV313" s="252"/>
      <c r="AW313" s="252"/>
      <c r="AX313" s="252"/>
      <c r="AY313" s="252"/>
      <c r="AZ313" s="252"/>
      <c r="BA313" s="252"/>
      <c r="BB313" s="252"/>
      <c r="BC313" s="252"/>
      <c r="BD313" s="252"/>
      <c r="BE313" s="252"/>
      <c r="BF313" s="252"/>
      <c r="BG313" s="252"/>
      <c r="BH313" s="252"/>
      <c r="BI313" s="252"/>
      <c r="BJ313" s="252"/>
      <c r="BK313" s="252"/>
      <c r="BL313" s="252"/>
      <c r="BM313" s="252"/>
      <c r="BN313" s="252"/>
      <c r="BO313" s="252"/>
      <c r="BP313" s="252"/>
      <c r="BQ313" s="252"/>
      <c r="BR313" s="252"/>
      <c r="BS313" s="252"/>
      <c r="BT313" s="252"/>
      <c r="BU313" s="252"/>
      <c r="BV313" s="252"/>
      <c r="BW313" s="252"/>
      <c r="BX313" s="252"/>
      <c r="BY313" s="252"/>
      <c r="BZ313" s="252"/>
      <c r="CA313" s="252"/>
      <c r="CB313" s="252"/>
      <c r="CC313" s="252"/>
      <c r="CD313" s="252"/>
      <c r="CE313" s="252"/>
      <c r="CF313" s="252"/>
    </row>
    <row r="314" spans="1:84" s="28" customFormat="1" ht="15" customHeight="1" thickBot="1" x14ac:dyDescent="0.25">
      <c r="A314" s="70"/>
      <c r="B314" s="71"/>
      <c r="C314" s="15"/>
      <c r="D314" s="15"/>
      <c r="E314" s="839" t="str">
        <f>IF(E313="","",INDEX('B_Beskrivning av förbättringar'!$E$54:$E$83,R313))</f>
        <v/>
      </c>
      <c r="F314" s="840"/>
      <c r="G314" s="840"/>
      <c r="H314" s="840"/>
      <c r="I314" s="840"/>
      <c r="J314" s="840"/>
      <c r="K314" s="840"/>
      <c r="L314" s="841"/>
      <c r="M314" s="842" t="str">
        <f>IF(E313="","",INDEX('B_Beskrivning av förbättringar'!$M$54:$M$83,R313))</f>
        <v/>
      </c>
      <c r="N314" s="843"/>
      <c r="O314" s="151"/>
      <c r="P314" s="82"/>
      <c r="Q314" s="152"/>
      <c r="R314" s="238" t="str">
        <f>E314</f>
        <v/>
      </c>
      <c r="S314" s="238" t="str">
        <f>IF(E314="","",MATCH(E314,EUConst_TierActivityListNames,0)&gt;40)</f>
        <v/>
      </c>
      <c r="T314" s="152"/>
      <c r="U314" s="152"/>
      <c r="V314" s="152"/>
      <c r="W314" s="152"/>
      <c r="X314" s="152"/>
      <c r="Y314" s="152"/>
      <c r="Z314" s="152"/>
      <c r="AA314" s="152"/>
      <c r="AB314" s="152"/>
      <c r="AC314" s="152"/>
      <c r="AD314" s="152"/>
      <c r="AE314" s="152"/>
      <c r="AF314" s="152"/>
      <c r="AG314" s="152"/>
      <c r="AH314" s="152"/>
      <c r="AI314" s="152"/>
      <c r="AJ314" s="252"/>
      <c r="AK314" s="252"/>
      <c r="AL314" s="252"/>
      <c r="AM314" s="252"/>
      <c r="AN314" s="252"/>
      <c r="AO314" s="252"/>
      <c r="AP314" s="252"/>
      <c r="AQ314" s="252"/>
      <c r="AR314" s="252"/>
      <c r="AS314" s="252"/>
      <c r="AT314" s="252"/>
      <c r="AU314" s="252"/>
      <c r="AV314" s="252"/>
      <c r="AW314" s="252"/>
      <c r="AX314" s="252"/>
      <c r="AY314" s="252"/>
      <c r="AZ314" s="252"/>
      <c r="BA314" s="252"/>
      <c r="BB314" s="252"/>
      <c r="BC314" s="252"/>
      <c r="BD314" s="252"/>
      <c r="BE314" s="252"/>
      <c r="BF314" s="252"/>
      <c r="BG314" s="252"/>
      <c r="BH314" s="252"/>
      <c r="BI314" s="252"/>
      <c r="BJ314" s="252"/>
      <c r="BK314" s="252"/>
      <c r="BL314" s="252"/>
      <c r="BM314" s="252"/>
      <c r="BN314" s="252"/>
      <c r="BO314" s="252"/>
      <c r="BP314" s="252"/>
      <c r="BQ314" s="252"/>
      <c r="BR314" s="252"/>
      <c r="BS314" s="252"/>
      <c r="BT314" s="252"/>
      <c r="BU314" s="252"/>
      <c r="BV314" s="252"/>
      <c r="BW314" s="252"/>
      <c r="BX314" s="252"/>
      <c r="BY314" s="252"/>
      <c r="BZ314" s="252"/>
      <c r="CA314" s="252"/>
      <c r="CB314" s="252"/>
      <c r="CC314" s="252"/>
      <c r="CD314" s="252"/>
      <c r="CE314" s="252"/>
      <c r="CF314" s="252"/>
    </row>
    <row r="315" spans="1:84" s="28" customFormat="1" ht="5.0999999999999996" customHeight="1" x14ac:dyDescent="0.2">
      <c r="A315" s="70"/>
      <c r="B315" s="71"/>
      <c r="C315" s="15"/>
      <c r="D315" s="15"/>
      <c r="E315" s="15"/>
      <c r="F315" s="15"/>
      <c r="G315" s="5"/>
      <c r="H315" s="5"/>
      <c r="I315" s="5"/>
      <c r="M315" s="5"/>
      <c r="N315" s="5"/>
      <c r="O315" s="151"/>
      <c r="P315" s="214"/>
      <c r="Q315" s="152"/>
      <c r="R315" s="152"/>
      <c r="S315" s="152"/>
      <c r="T315" s="152"/>
      <c r="U315" s="152"/>
      <c r="V315" s="152"/>
      <c r="W315" s="152"/>
      <c r="X315" s="152"/>
      <c r="Y315" s="152"/>
      <c r="Z315" s="152"/>
      <c r="AA315" s="152"/>
      <c r="AB315" s="152"/>
      <c r="AC315" s="152"/>
      <c r="AD315" s="152"/>
      <c r="AE315" s="152"/>
      <c r="AF315" s="152"/>
      <c r="AG315" s="152"/>
      <c r="AH315" s="152"/>
      <c r="AI315" s="152"/>
      <c r="AJ315" s="252"/>
      <c r="AK315" s="252"/>
      <c r="AL315" s="252"/>
      <c r="AM315" s="252"/>
      <c r="AN315" s="252"/>
      <c r="AO315" s="252"/>
      <c r="AP315" s="252"/>
      <c r="AQ315" s="252"/>
      <c r="AR315" s="252"/>
      <c r="AS315" s="252"/>
      <c r="AT315" s="252"/>
      <c r="AU315" s="252"/>
      <c r="AV315" s="252"/>
      <c r="AW315" s="252"/>
      <c r="AX315" s="252"/>
      <c r="AY315" s="252"/>
      <c r="AZ315" s="252"/>
      <c r="BA315" s="252"/>
      <c r="BB315" s="252"/>
      <c r="BC315" s="252"/>
      <c r="BD315" s="252"/>
      <c r="BE315" s="252"/>
      <c r="BF315" s="252"/>
      <c r="BG315" s="252"/>
      <c r="BH315" s="252"/>
      <c r="BI315" s="252"/>
      <c r="BJ315" s="252"/>
      <c r="BK315" s="252"/>
      <c r="BL315" s="252"/>
      <c r="BM315" s="252"/>
      <c r="BN315" s="252"/>
      <c r="BO315" s="252"/>
      <c r="BP315" s="252"/>
      <c r="BQ315" s="252"/>
      <c r="BR315" s="252"/>
      <c r="BS315" s="252"/>
      <c r="BT315" s="252"/>
      <c r="BU315" s="252"/>
      <c r="BV315" s="252"/>
      <c r="BW315" s="252"/>
      <c r="BX315" s="252"/>
      <c r="BY315" s="252"/>
      <c r="BZ315" s="252"/>
      <c r="CA315" s="252"/>
      <c r="CB315" s="252"/>
      <c r="CC315" s="252"/>
      <c r="CD315" s="252"/>
      <c r="CE315" s="252"/>
      <c r="CF315" s="252"/>
    </row>
    <row r="316" spans="1:84" s="28" customFormat="1" ht="12.75" customHeight="1" x14ac:dyDescent="0.2">
      <c r="A316" s="70"/>
      <c r="B316" s="71"/>
      <c r="C316" s="15"/>
      <c r="D316" s="15"/>
      <c r="F316" s="844" t="str">
        <f>IF(E313="","",HYPERLINK("#JUMP_E_8",EUconst_FurtherGuidancePoint1))</f>
        <v/>
      </c>
      <c r="G316" s="845"/>
      <c r="H316" s="845"/>
      <c r="I316" s="845"/>
      <c r="J316" s="845"/>
      <c r="K316" s="845"/>
      <c r="L316" s="845"/>
      <c r="M316" s="846"/>
      <c r="N316" s="5"/>
      <c r="O316" s="151"/>
      <c r="P316" s="214"/>
      <c r="Q316" s="152"/>
      <c r="R316" s="152"/>
      <c r="S316" s="152"/>
      <c r="T316" s="152"/>
      <c r="U316" s="152"/>
      <c r="V316" s="152"/>
      <c r="W316" s="152"/>
      <c r="X316" s="152"/>
      <c r="Y316" s="152"/>
      <c r="Z316" s="152"/>
      <c r="AA316" s="152"/>
      <c r="AB316" s="152"/>
      <c r="AC316" s="152"/>
      <c r="AD316" s="152"/>
      <c r="AE316" s="152"/>
      <c r="AF316" s="152"/>
      <c r="AG316" s="152"/>
      <c r="AH316" s="152"/>
      <c r="AI316" s="152"/>
      <c r="AJ316" s="252"/>
      <c r="AK316" s="252"/>
      <c r="AL316" s="252"/>
      <c r="AM316" s="252"/>
      <c r="AN316" s="252"/>
      <c r="AO316" s="252"/>
      <c r="AP316" s="252"/>
      <c r="AQ316" s="252"/>
      <c r="AR316" s="252"/>
      <c r="AS316" s="252"/>
      <c r="AT316" s="252"/>
      <c r="AU316" s="252"/>
      <c r="AV316" s="252"/>
      <c r="AW316" s="252"/>
      <c r="AX316" s="252"/>
      <c r="AY316" s="252"/>
      <c r="AZ316" s="252"/>
      <c r="BA316" s="252"/>
      <c r="BB316" s="252"/>
      <c r="BC316" s="252"/>
      <c r="BD316" s="252"/>
      <c r="BE316" s="252"/>
      <c r="BF316" s="252"/>
      <c r="BG316" s="252"/>
      <c r="BH316" s="252"/>
      <c r="BI316" s="252"/>
      <c r="BJ316" s="252"/>
      <c r="BK316" s="252"/>
      <c r="BL316" s="252"/>
      <c r="BM316" s="252"/>
      <c r="BN316" s="252"/>
      <c r="BO316" s="252"/>
      <c r="BP316" s="252"/>
      <c r="BQ316" s="252"/>
      <c r="BR316" s="252"/>
      <c r="BS316" s="252"/>
      <c r="BT316" s="252"/>
      <c r="BU316" s="252"/>
      <c r="BV316" s="252"/>
      <c r="BW316" s="252"/>
      <c r="BX316" s="252"/>
      <c r="BY316" s="252"/>
      <c r="BZ316" s="252"/>
      <c r="CA316" s="252"/>
      <c r="CB316" s="252"/>
      <c r="CC316" s="252"/>
      <c r="CD316" s="252"/>
      <c r="CE316" s="252"/>
      <c r="CF316" s="252"/>
    </row>
    <row r="317" spans="1:84" s="28" customFormat="1" ht="5.0999999999999996" customHeight="1" x14ac:dyDescent="0.2">
      <c r="A317" s="70"/>
      <c r="B317" s="71"/>
      <c r="C317" s="15"/>
      <c r="D317" s="121"/>
      <c r="O317" s="84"/>
      <c r="P317" s="214"/>
      <c r="Q317" s="214"/>
      <c r="R317" s="214"/>
      <c r="S317" s="152"/>
      <c r="T317" s="82"/>
      <c r="U317" s="82"/>
      <c r="V317" s="82"/>
      <c r="W317" s="82"/>
      <c r="X317" s="82"/>
      <c r="Y317" s="82"/>
      <c r="Z317" s="152"/>
      <c r="AA317" s="82"/>
      <c r="AB317" s="82"/>
      <c r="AC317" s="82"/>
      <c r="AD317" s="82"/>
      <c r="AE317" s="82"/>
      <c r="AF317" s="82"/>
      <c r="AG317" s="82"/>
      <c r="AH317" s="82"/>
      <c r="AI317" s="82"/>
    </row>
    <row r="318" spans="1:84" s="28" customFormat="1" ht="38.85" customHeight="1" x14ac:dyDescent="0.2">
      <c r="A318" s="70"/>
      <c r="B318" s="71"/>
      <c r="C318" s="15"/>
      <c r="E318" s="253" t="str">
        <f>Translations!$B$609</f>
        <v>Verksamhetsuppgifter eller beräkningsfaktor:</v>
      </c>
      <c r="F318" s="254" t="str">
        <f>Translations!$B$601</f>
        <v>Krävd nivå:</v>
      </c>
      <c r="G318" s="847" t="str">
        <f>Translations!$B$610</f>
        <v xml:space="preserve">Skäl för tidigare avvikelse: </v>
      </c>
      <c r="H318" s="847"/>
      <c r="I318" s="253" t="str">
        <f>Translations!$B$611</f>
        <v>Inverkan på nivåer?</v>
      </c>
      <c r="J318" s="253" t="str">
        <f>Translations!$B$612</f>
        <v>Vidtagna åtgärder:</v>
      </c>
      <c r="K318" s="254" t="str">
        <f>Translations!$B$585</f>
        <v>När?</v>
      </c>
      <c r="L318" s="254" t="str">
        <f>Translations!$B$603</f>
        <v>Tillämpad nivå:</v>
      </c>
      <c r="O318" s="151"/>
      <c r="P318" s="82"/>
      <c r="Q318" s="152"/>
      <c r="R318" s="214"/>
      <c r="S318" s="214"/>
      <c r="T318" s="152"/>
      <c r="U318" s="152"/>
      <c r="V318" s="152"/>
      <c r="W318" s="152"/>
      <c r="X318" s="152"/>
      <c r="Y318" s="152"/>
      <c r="Z318" s="152"/>
      <c r="AA318" s="255" t="s">
        <v>22</v>
      </c>
      <c r="AB318" s="152" t="str">
        <f>$E$33</f>
        <v>Verksamhetsuppgifter eller beräkningsfaktor:</v>
      </c>
      <c r="AC318" s="152" t="str">
        <f>G318</f>
        <v xml:space="preserve">Skäl för tidigare avvikelse: </v>
      </c>
      <c r="AD318" s="152" t="str">
        <f>I318</f>
        <v>Inverkan på nivåer?</v>
      </c>
      <c r="AE318" s="152" t="str">
        <f>J318</f>
        <v>Vidtagna åtgärder:</v>
      </c>
      <c r="AF318" s="152" t="str">
        <f>K318</f>
        <v>När?</v>
      </c>
      <c r="AG318" s="152" t="str">
        <f>L318</f>
        <v>Tillämpad nivå:</v>
      </c>
      <c r="AH318" s="152"/>
      <c r="AI318" s="82"/>
      <c r="AJ318" s="252"/>
      <c r="AK318" s="252"/>
      <c r="AL318" s="252"/>
      <c r="AM318" s="252"/>
      <c r="AN318" s="252"/>
      <c r="AO318" s="252"/>
      <c r="AP318" s="252"/>
      <c r="AQ318" s="252"/>
      <c r="AR318" s="252"/>
      <c r="AS318" s="252"/>
      <c r="AT318" s="252"/>
      <c r="AU318" s="252"/>
      <c r="AV318" s="252"/>
      <c r="AW318" s="252"/>
      <c r="AX318" s="252"/>
      <c r="AY318" s="252"/>
      <c r="AZ318" s="252"/>
      <c r="BA318" s="252"/>
      <c r="BB318" s="252"/>
      <c r="BC318" s="252"/>
      <c r="BD318" s="252"/>
      <c r="BE318" s="252"/>
      <c r="BF318" s="252"/>
      <c r="BG318" s="252"/>
      <c r="BH318" s="252"/>
      <c r="BI318" s="252"/>
      <c r="BJ318" s="252"/>
      <c r="BK318" s="252"/>
      <c r="BL318" s="252"/>
      <c r="BM318" s="252"/>
      <c r="BN318" s="252"/>
      <c r="BO318" s="252"/>
      <c r="BP318" s="252"/>
      <c r="BQ318" s="252"/>
      <c r="BR318" s="252"/>
      <c r="BS318" s="252"/>
      <c r="BT318" s="252"/>
      <c r="BU318" s="252"/>
      <c r="BV318" s="252"/>
      <c r="BW318" s="252"/>
      <c r="BX318" s="252"/>
      <c r="BY318" s="252"/>
      <c r="BZ318" s="252"/>
      <c r="CA318" s="252"/>
      <c r="CB318" s="252"/>
      <c r="CC318" s="252"/>
      <c r="CD318" s="252"/>
      <c r="CE318" s="252"/>
      <c r="CF318" s="252"/>
    </row>
    <row r="319" spans="1:84" s="28" customFormat="1" ht="15" customHeight="1" x14ac:dyDescent="0.2">
      <c r="A319" s="70"/>
      <c r="B319" s="71"/>
      <c r="D319" s="91" t="s">
        <v>6</v>
      </c>
      <c r="E319" s="256"/>
      <c r="F319" s="257" t="str">
        <f>IF(OR(X319="",X319=EUconst_NA),"",IF(CNTR_SmallEmitter,1,X319))</f>
        <v/>
      </c>
      <c r="G319" s="826"/>
      <c r="H319" s="827"/>
      <c r="I319" s="99"/>
      <c r="J319" s="99"/>
      <c r="K319" s="221"/>
      <c r="L319" s="258"/>
      <c r="M319" s="834" t="str">
        <f>IF(OR(ISBLANK(L319),L319=EUconst_NoTier),"",IF($Z319=0,EUconst_NotApplicable,IF(ISERROR($Z319),"",$Z319)))</f>
        <v/>
      </c>
      <c r="N319" s="835"/>
      <c r="O319" s="84"/>
      <c r="P319" s="214"/>
      <c r="Q319" s="214"/>
      <c r="R319" s="238" t="str">
        <f>E314</f>
        <v/>
      </c>
      <c r="S319" s="152"/>
      <c r="T319" s="251" t="str">
        <f>IF(COUNTIF(EUconst_FactorRelevantInklPFC,E319)=0,"",INDEX(EUwideConstants!$C$665:$C$680,MATCH(E319,EUconst_FactorRelevantInklPFC,0))&amp;R319)</f>
        <v/>
      </c>
      <c r="U319" s="82"/>
      <c r="V319" s="251" t="str">
        <f>IF(T319="","",INDEX(EUwideConstants!$E$665:$E$680,MATCH(E319,EUconst_FactorRelevantInklPFC,0)))</f>
        <v/>
      </c>
      <c r="W319" s="82"/>
      <c r="X319" s="223" t="str">
        <f>IF(OR(R319="",T319=""),"",IF(CNTR_IsCategoryA,INDEX(EUwideConstants!$G:$G,MATCH(T319,EUwideConstants!$Q:$Q,0)),INDEX(EUwideConstants!$N:$N,MATCH(T319,EUwideConstants!$Q:$Q,0))))</f>
        <v/>
      </c>
      <c r="Y319" s="251" t="str">
        <f>IF(F319="","",IF(F319=EUconst_NA,"",INDEX(EUwideConstants!$H:$M,MATCH(T319,EUwideConstants!$Q:$Q,0),MATCH(F319,CNTR_TierList,0))))</f>
        <v/>
      </c>
      <c r="Z319" s="251" t="str">
        <f>IF(ISBLANK(L319),"",IF(L319=EUconst_NA,"",INDEX(EUwideConstants!$H:$M,MATCH(T319,EUwideConstants!$Q:$Q,0),MATCH(L319,CNTR_TierList,0))))</f>
        <v/>
      </c>
      <c r="AA319" s="82"/>
      <c r="AB319" s="223" t="b">
        <f>AND(COUNTA(CNTR_ListRelevantSections)&gt;0,E313="")</f>
        <v>0</v>
      </c>
      <c r="AC319" s="223" t="b">
        <f>AND(COUNTA(CNTR_ListRelevantSections)&gt;0,OR(E319="",AB319))</f>
        <v>0</v>
      </c>
      <c r="AD319" s="223" t="b">
        <f t="shared" ref="AD319:AE321" si="15">AC319</f>
        <v>0</v>
      </c>
      <c r="AE319" s="223" t="b">
        <f t="shared" si="15"/>
        <v>0</v>
      </c>
      <c r="AF319" s="223" t="b">
        <f>OR(AD319,AND(J319&lt;&gt;"",J319=FALSE))</f>
        <v>0</v>
      </c>
      <c r="AG319" s="223" t="b">
        <f>OR(AF319,AND(I319&lt;&gt;"",I319=FALSE))</f>
        <v>0</v>
      </c>
      <c r="AH319" s="82"/>
      <c r="AI319" s="82"/>
      <c r="AJ319" s="252"/>
      <c r="AK319" s="252"/>
      <c r="AL319" s="252"/>
      <c r="AM319" s="252"/>
      <c r="AN319" s="252"/>
      <c r="AO319" s="252"/>
      <c r="AP319" s="252"/>
      <c r="AQ319" s="252"/>
      <c r="AR319" s="252"/>
      <c r="AS319" s="252"/>
      <c r="AT319" s="252"/>
      <c r="AU319" s="252"/>
      <c r="AV319" s="252"/>
      <c r="AW319" s="252"/>
      <c r="AX319" s="252"/>
      <c r="AY319" s="252"/>
      <c r="AZ319" s="252"/>
      <c r="BA319" s="252"/>
      <c r="BB319" s="252"/>
      <c r="BC319" s="252"/>
      <c r="BD319" s="252"/>
      <c r="BE319" s="252"/>
      <c r="BF319" s="252"/>
      <c r="BG319" s="252"/>
      <c r="BH319" s="252"/>
      <c r="BI319" s="252"/>
      <c r="BJ319" s="252"/>
      <c r="BK319" s="252"/>
      <c r="BL319" s="252"/>
      <c r="BM319" s="252"/>
      <c r="BN319" s="252"/>
      <c r="BO319" s="252"/>
      <c r="BP319" s="252"/>
      <c r="BQ319" s="252"/>
      <c r="BR319" s="252"/>
      <c r="BS319" s="252"/>
      <c r="BT319" s="252"/>
      <c r="BU319" s="252"/>
      <c r="BV319" s="252"/>
      <c r="BW319" s="252"/>
      <c r="BX319" s="252"/>
      <c r="BY319" s="252"/>
      <c r="BZ319" s="252"/>
      <c r="CA319" s="252"/>
      <c r="CB319" s="252"/>
      <c r="CC319" s="252"/>
      <c r="CD319" s="252"/>
      <c r="CE319" s="252"/>
      <c r="CF319" s="252"/>
    </row>
    <row r="320" spans="1:84" s="28" customFormat="1" ht="15" customHeight="1" x14ac:dyDescent="0.2">
      <c r="A320" s="70"/>
      <c r="B320" s="71"/>
      <c r="D320" s="91" t="s">
        <v>8</v>
      </c>
      <c r="E320" s="256"/>
      <c r="F320" s="257" t="str">
        <f>IF(OR(X320="",X320=EUconst_NA),"",IF(CNTR_SmallEmitter,1,X320))</f>
        <v/>
      </c>
      <c r="G320" s="826"/>
      <c r="H320" s="827"/>
      <c r="I320" s="99"/>
      <c r="J320" s="99"/>
      <c r="K320" s="221"/>
      <c r="L320" s="258"/>
      <c r="M320" s="834" t="str">
        <f>IF(OR(ISBLANK(L320),L320=EUconst_NoTier),"",IF($Z320=0,EUconst_NotApplicable,IF(ISERROR($Z320),"",$Z320)))</f>
        <v/>
      </c>
      <c r="N320" s="835"/>
      <c r="O320" s="84"/>
      <c r="P320" s="214"/>
      <c r="Q320" s="214"/>
      <c r="R320" s="238" t="str">
        <f>R319</f>
        <v/>
      </c>
      <c r="S320" s="152"/>
      <c r="T320" s="251" t="str">
        <f>IF(COUNTIF(EUconst_FactorRelevantInklPFC,E320)=0,"",INDEX(EUwideConstants!$C$665:$C$680,MATCH(E320,EUconst_FactorRelevantInklPFC,0))&amp;R320)</f>
        <v/>
      </c>
      <c r="U320" s="82"/>
      <c r="V320" s="251" t="str">
        <f>IF(T320="","",INDEX(EUwideConstants!$E$665:$E$680,MATCH(E320,EUconst_FactorRelevantInklPFC,0)))</f>
        <v/>
      </c>
      <c r="W320" s="82"/>
      <c r="X320" s="223" t="str">
        <f>IF(OR(R320="",T320=""),"",IF(CNTR_IsCategoryA,INDEX(EUwideConstants!$G:$G,MATCH(T320,EUwideConstants!$Q:$Q,0)),INDEX(EUwideConstants!$N:$N,MATCH(T320,EUwideConstants!$Q:$Q,0))))</f>
        <v/>
      </c>
      <c r="Y320" s="251" t="str">
        <f>IF(F320="","",IF(F320=EUconst_NA,"",INDEX(EUwideConstants!$H:$M,MATCH(T320,EUwideConstants!$Q:$Q,0),MATCH(F320,CNTR_TierList,0))))</f>
        <v/>
      </c>
      <c r="Z320" s="251" t="str">
        <f>IF(ISBLANK(L320),"",IF(L320=EUconst_NA,"",INDEX(EUwideConstants!$H:$M,MATCH(T320,EUwideConstants!$Q:$Q,0),MATCH(L320,CNTR_TierList,0))))</f>
        <v/>
      </c>
      <c r="AA320" s="82"/>
      <c r="AB320" s="223" t="b">
        <f>AND(COUNTA(CNTR_ListRelevantSections)&gt;0,E313="")</f>
        <v>0</v>
      </c>
      <c r="AC320" s="223" t="b">
        <f>AND(COUNTA(CNTR_ListRelevantSections)&gt;0,OR(E320="",AB320))</f>
        <v>0</v>
      </c>
      <c r="AD320" s="223" t="b">
        <f t="shared" si="15"/>
        <v>0</v>
      </c>
      <c r="AE320" s="223" t="b">
        <f t="shared" si="15"/>
        <v>0</v>
      </c>
      <c r="AF320" s="223" t="b">
        <f>OR(AD320,AND(J320&lt;&gt;"",J320=FALSE))</f>
        <v>0</v>
      </c>
      <c r="AG320" s="223" t="b">
        <f>OR(AF320,AND(I320&lt;&gt;"",I320=FALSE))</f>
        <v>0</v>
      </c>
      <c r="AH320" s="82"/>
      <c r="AI320" s="82"/>
      <c r="AJ320" s="252"/>
      <c r="AK320" s="252"/>
      <c r="AL320" s="252"/>
      <c r="AM320" s="252"/>
      <c r="AN320" s="252"/>
      <c r="AO320" s="252"/>
      <c r="AP320" s="252"/>
      <c r="AQ320" s="252"/>
      <c r="AR320" s="252"/>
      <c r="AS320" s="252"/>
      <c r="AT320" s="252"/>
      <c r="AU320" s="252"/>
      <c r="AV320" s="252"/>
      <c r="AW320" s="252"/>
      <c r="AX320" s="252"/>
      <c r="AY320" s="252"/>
      <c r="AZ320" s="252"/>
      <c r="BA320" s="252"/>
      <c r="BB320" s="252"/>
      <c r="BC320" s="252"/>
      <c r="BD320" s="252"/>
      <c r="BE320" s="252"/>
      <c r="BF320" s="252"/>
      <c r="BG320" s="252"/>
      <c r="BH320" s="252"/>
      <c r="BI320" s="252"/>
      <c r="BJ320" s="252"/>
      <c r="BK320" s="252"/>
      <c r="BL320" s="252"/>
      <c r="BM320" s="252"/>
      <c r="BN320" s="252"/>
      <c r="BO320" s="252"/>
      <c r="BP320" s="252"/>
      <c r="BQ320" s="252"/>
      <c r="BR320" s="252"/>
      <c r="BS320" s="252"/>
      <c r="BT320" s="252"/>
      <c r="BU320" s="252"/>
      <c r="BV320" s="252"/>
      <c r="BW320" s="252"/>
      <c r="BX320" s="252"/>
      <c r="BY320" s="252"/>
      <c r="BZ320" s="252"/>
      <c r="CA320" s="252"/>
      <c r="CB320" s="252"/>
      <c r="CC320" s="252"/>
      <c r="CD320" s="252"/>
      <c r="CE320" s="252"/>
      <c r="CF320" s="252"/>
    </row>
    <row r="321" spans="1:84" s="28" customFormat="1" ht="15" customHeight="1" x14ac:dyDescent="0.2">
      <c r="A321" s="70"/>
      <c r="B321" s="71"/>
      <c r="D321" s="91" t="s">
        <v>9</v>
      </c>
      <c r="E321" s="256"/>
      <c r="F321" s="257" t="str">
        <f>IF(OR(X321="",X321=EUconst_NA),"",IF(CNTR_SmallEmitter,1,X321))</f>
        <v/>
      </c>
      <c r="G321" s="826"/>
      <c r="H321" s="827"/>
      <c r="I321" s="99"/>
      <c r="J321" s="99"/>
      <c r="K321" s="221"/>
      <c r="L321" s="258"/>
      <c r="M321" s="834" t="str">
        <f>IF(OR(ISBLANK(L321),L321=EUconst_NoTier),"",IF($Z321=0,EUconst_NotApplicable,IF(ISERROR($Z321),"",$Z321)))</f>
        <v/>
      </c>
      <c r="N321" s="835"/>
      <c r="O321" s="84"/>
      <c r="P321" s="214"/>
      <c r="Q321" s="214"/>
      <c r="R321" s="238" t="str">
        <f>R320</f>
        <v/>
      </c>
      <c r="S321" s="152"/>
      <c r="T321" s="251" t="str">
        <f>IF(COUNTIF(EUconst_FactorRelevantInklPFC,E321)=0,"",INDEX(EUwideConstants!$C$665:$C$680,MATCH(E321,EUconst_FactorRelevantInklPFC,0))&amp;R321)</f>
        <v/>
      </c>
      <c r="U321" s="82"/>
      <c r="V321" s="251" t="str">
        <f>IF(T321="","",INDEX(EUwideConstants!$E$665:$E$680,MATCH(E321,EUconst_FactorRelevantInklPFC,0)))</f>
        <v/>
      </c>
      <c r="W321" s="82"/>
      <c r="X321" s="223" t="str">
        <f>IF(OR(R321="",T321=""),"",IF(CNTR_IsCategoryA,INDEX(EUwideConstants!$G:$G,MATCH(T321,EUwideConstants!$Q:$Q,0)),INDEX(EUwideConstants!$N:$N,MATCH(T321,EUwideConstants!$Q:$Q,0))))</f>
        <v/>
      </c>
      <c r="Y321" s="251" t="str">
        <f>IF(F321="","",IF(F321=EUconst_NA,"",INDEX(EUwideConstants!$H:$M,MATCH(T321,EUwideConstants!$Q:$Q,0),MATCH(F321,CNTR_TierList,0))))</f>
        <v/>
      </c>
      <c r="Z321" s="251" t="str">
        <f>IF(ISBLANK(L321),"",IF(L321=EUconst_NA,"",INDEX(EUwideConstants!$H:$M,MATCH(T321,EUwideConstants!$Q:$Q,0),MATCH(L321,CNTR_TierList,0))))</f>
        <v/>
      </c>
      <c r="AA321" s="82"/>
      <c r="AB321" s="223" t="b">
        <f>AND(COUNTA(CNTR_ListRelevantSections)&gt;0,E313="")</f>
        <v>0</v>
      </c>
      <c r="AC321" s="223" t="b">
        <f>AND(COUNTA(CNTR_ListRelevantSections)&gt;0,OR(E321="",AB321))</f>
        <v>0</v>
      </c>
      <c r="AD321" s="223" t="b">
        <f t="shared" si="15"/>
        <v>0</v>
      </c>
      <c r="AE321" s="223" t="b">
        <f t="shared" si="15"/>
        <v>0</v>
      </c>
      <c r="AF321" s="223" t="b">
        <f>OR(AD321,AND(J321&lt;&gt;"",J321=FALSE))</f>
        <v>0</v>
      </c>
      <c r="AG321" s="223" t="b">
        <f>OR(AF321,AND(I321&lt;&gt;"",I321=FALSE))</f>
        <v>0</v>
      </c>
      <c r="AH321" s="82"/>
      <c r="AI321" s="82"/>
      <c r="AJ321" s="252"/>
      <c r="AK321" s="252"/>
      <c r="AL321" s="252"/>
      <c r="AM321" s="252"/>
      <c r="AN321" s="252"/>
      <c r="AO321" s="252"/>
      <c r="AP321" s="252"/>
      <c r="AQ321" s="252"/>
      <c r="AR321" s="252"/>
      <c r="AS321" s="252"/>
      <c r="AT321" s="252"/>
      <c r="AU321" s="252"/>
      <c r="AV321" s="252"/>
      <c r="AW321" s="252"/>
      <c r="AX321" s="252"/>
      <c r="AY321" s="252"/>
      <c r="AZ321" s="252"/>
      <c r="BA321" s="252"/>
      <c r="BB321" s="252"/>
      <c r="BC321" s="252"/>
      <c r="BD321" s="252"/>
      <c r="BE321" s="252"/>
      <c r="BF321" s="252"/>
      <c r="BG321" s="252"/>
      <c r="BH321" s="252"/>
      <c r="BI321" s="252"/>
      <c r="BJ321" s="252"/>
      <c r="BK321" s="252"/>
      <c r="BL321" s="252"/>
      <c r="BM321" s="252"/>
      <c r="BN321" s="252"/>
      <c r="BO321" s="252"/>
      <c r="BP321" s="252"/>
      <c r="BQ321" s="252"/>
      <c r="BR321" s="252"/>
      <c r="BS321" s="252"/>
      <c r="BT321" s="252"/>
      <c r="BU321" s="252"/>
      <c r="BV321" s="252"/>
      <c r="BW321" s="252"/>
      <c r="BX321" s="252"/>
      <c r="BY321" s="252"/>
      <c r="BZ321" s="252"/>
      <c r="CA321" s="252"/>
      <c r="CB321" s="252"/>
      <c r="CC321" s="252"/>
      <c r="CD321" s="252"/>
      <c r="CE321" s="252"/>
      <c r="CF321" s="252"/>
    </row>
    <row r="322" spans="1:84" s="28" customFormat="1" ht="5.0999999999999996" customHeight="1" x14ac:dyDescent="0.2">
      <c r="A322" s="70"/>
      <c r="B322" s="71"/>
      <c r="C322" s="15"/>
      <c r="D322" s="121"/>
      <c r="G322" s="121"/>
      <c r="H322" s="121"/>
      <c r="I322" s="121"/>
      <c r="J322" s="121"/>
      <c r="O322" s="84"/>
      <c r="P322" s="214"/>
      <c r="Q322" s="214"/>
      <c r="R322" s="214"/>
      <c r="S322" s="214"/>
      <c r="T322" s="82"/>
      <c r="U322" s="82"/>
      <c r="V322" s="82"/>
      <c r="W322" s="82"/>
      <c r="X322" s="82"/>
      <c r="Y322" s="82"/>
      <c r="Z322" s="82"/>
      <c r="AA322" s="82"/>
      <c r="AB322" s="82"/>
      <c r="AC322" s="82"/>
      <c r="AD322" s="82"/>
      <c r="AE322" s="82"/>
      <c r="AF322" s="82"/>
      <c r="AG322" s="82"/>
      <c r="AH322" s="82"/>
      <c r="AI322" s="82"/>
    </row>
    <row r="323" spans="1:84" s="28" customFormat="1" ht="12.75" customHeight="1" x14ac:dyDescent="0.2">
      <c r="A323" s="70"/>
      <c r="B323" s="71"/>
      <c r="D323" s="121" t="s">
        <v>12</v>
      </c>
      <c r="E323" s="259" t="str">
        <f>Translations!$B$94</f>
        <v>Beskrivning</v>
      </c>
      <c r="G323" s="260"/>
      <c r="H323" s="121"/>
      <c r="I323" s="121"/>
      <c r="J323" s="121"/>
      <c r="K323" s="121"/>
      <c r="L323" s="121"/>
      <c r="M323" s="121"/>
      <c r="N323" s="121"/>
      <c r="O323" s="84"/>
      <c r="P323" s="214"/>
      <c r="Q323" s="214"/>
      <c r="R323" s="214"/>
      <c r="S323" s="214"/>
      <c r="T323" s="82"/>
      <c r="U323" s="82"/>
      <c r="V323" s="82"/>
      <c r="W323" s="82"/>
      <c r="X323" s="82"/>
      <c r="Y323" s="82"/>
      <c r="Z323" s="82"/>
      <c r="AA323" s="82"/>
      <c r="AB323" s="82"/>
      <c r="AC323" s="82"/>
      <c r="AD323" s="82"/>
      <c r="AE323" s="82"/>
      <c r="AF323" s="82"/>
      <c r="AG323" s="82"/>
      <c r="AH323" s="82"/>
      <c r="AI323" s="82"/>
    </row>
    <row r="324" spans="1:84" s="28" customFormat="1" ht="12.75" customHeight="1" x14ac:dyDescent="0.2">
      <c r="A324" s="70"/>
      <c r="B324" s="213"/>
      <c r="C324" s="15"/>
      <c r="D324" s="121"/>
      <c r="E324" s="757" t="str">
        <f>Translations!$B$588</f>
        <v>Om du behöver mer utrymme för beskrivningen kan du också använda externa filer och hänvisa till dem här.</v>
      </c>
      <c r="F324" s="757"/>
      <c r="G324" s="757"/>
      <c r="H324" s="757"/>
      <c r="I324" s="757"/>
      <c r="J324" s="757"/>
      <c r="K324" s="757"/>
      <c r="L324" s="757"/>
      <c r="M324" s="757"/>
      <c r="N324" s="757"/>
      <c r="O324" s="84"/>
      <c r="P324" s="77"/>
      <c r="Q324" s="214"/>
      <c r="R324" s="214"/>
      <c r="S324" s="214"/>
      <c r="T324" s="82"/>
      <c r="U324" s="82"/>
      <c r="V324" s="82"/>
      <c r="W324" s="82"/>
      <c r="X324" s="82"/>
      <c r="Y324" s="82"/>
      <c r="Z324" s="82"/>
      <c r="AA324" s="82"/>
      <c r="AB324" s="82"/>
      <c r="AC324" s="82"/>
      <c r="AD324" s="82"/>
      <c r="AE324" s="82"/>
      <c r="AF324" s="82"/>
      <c r="AG324" s="82"/>
      <c r="AH324" s="82"/>
      <c r="AI324" s="82"/>
    </row>
    <row r="325" spans="1:84" s="28" customFormat="1" ht="12.75" customHeight="1" x14ac:dyDescent="0.2">
      <c r="A325" s="261"/>
      <c r="B325" s="78"/>
      <c r="E325" s="836"/>
      <c r="F325" s="837"/>
      <c r="G325" s="837"/>
      <c r="H325" s="837"/>
      <c r="I325" s="837"/>
      <c r="J325" s="837"/>
      <c r="K325" s="837"/>
      <c r="L325" s="837"/>
      <c r="M325" s="837"/>
      <c r="N325" s="838"/>
      <c r="O325" s="81"/>
      <c r="P325" s="82"/>
      <c r="Q325" s="82"/>
      <c r="R325" s="82"/>
      <c r="S325" s="82"/>
      <c r="T325" s="82"/>
      <c r="U325" s="82"/>
      <c r="V325" s="82"/>
      <c r="W325" s="82"/>
      <c r="X325" s="82"/>
      <c r="Y325" s="82"/>
      <c r="Z325" s="82"/>
      <c r="AA325" s="82"/>
      <c r="AB325" s="82"/>
      <c r="AC325" s="82"/>
      <c r="AD325" s="82"/>
      <c r="AE325" s="82"/>
      <c r="AF325" s="82"/>
      <c r="AG325" s="82"/>
      <c r="AH325" s="82"/>
      <c r="AI325" s="251" t="b">
        <f>AND(COUNTA(CNTR_ListRelevantSections)&gt;0,OR(AB321,COUNTA(E319:E321)=0))</f>
        <v>0</v>
      </c>
    </row>
    <row r="326" spans="1:84" s="28" customFormat="1" ht="12.75" customHeight="1" x14ac:dyDescent="0.2">
      <c r="A326" s="261"/>
      <c r="B326" s="78"/>
      <c r="E326" s="828"/>
      <c r="F326" s="829"/>
      <c r="G326" s="829"/>
      <c r="H326" s="829"/>
      <c r="I326" s="829"/>
      <c r="J326" s="829"/>
      <c r="K326" s="829"/>
      <c r="L326" s="829"/>
      <c r="M326" s="829"/>
      <c r="N326" s="830"/>
      <c r="O326" s="81"/>
      <c r="P326" s="82"/>
      <c r="Q326" s="82"/>
      <c r="R326" s="82"/>
      <c r="S326" s="82"/>
      <c r="T326" s="82"/>
      <c r="U326" s="82"/>
      <c r="V326" s="82"/>
      <c r="W326" s="82"/>
      <c r="X326" s="82"/>
      <c r="Y326" s="82"/>
      <c r="Z326" s="82"/>
      <c r="AA326" s="82"/>
      <c r="AB326" s="82"/>
      <c r="AC326" s="82"/>
      <c r="AD326" s="82"/>
      <c r="AE326" s="82"/>
      <c r="AF326" s="82"/>
      <c r="AG326" s="82"/>
      <c r="AH326" s="82"/>
      <c r="AI326" s="251" t="b">
        <f>AI325</f>
        <v>0</v>
      </c>
    </row>
    <row r="327" spans="1:84" s="28" customFormat="1" ht="12.75" customHeight="1" x14ac:dyDescent="0.2">
      <c r="A327" s="261"/>
      <c r="B327" s="78"/>
      <c r="E327" s="828"/>
      <c r="F327" s="829"/>
      <c r="G327" s="829"/>
      <c r="H327" s="829"/>
      <c r="I327" s="829"/>
      <c r="J327" s="829"/>
      <c r="K327" s="829"/>
      <c r="L327" s="829"/>
      <c r="M327" s="829"/>
      <c r="N327" s="830"/>
      <c r="O327" s="81"/>
      <c r="P327" s="82"/>
      <c r="Q327" s="82"/>
      <c r="R327" s="82"/>
      <c r="S327" s="82"/>
      <c r="T327" s="82"/>
      <c r="U327" s="82"/>
      <c r="V327" s="82"/>
      <c r="W327" s="82"/>
      <c r="X327" s="82"/>
      <c r="Y327" s="82"/>
      <c r="Z327" s="82"/>
      <c r="AA327" s="82"/>
      <c r="AB327" s="82"/>
      <c r="AC327" s="82"/>
      <c r="AD327" s="82"/>
      <c r="AE327" s="82"/>
      <c r="AF327" s="82"/>
      <c r="AG327" s="82"/>
      <c r="AH327" s="82"/>
      <c r="AI327" s="251" t="b">
        <f>AI326</f>
        <v>0</v>
      </c>
    </row>
    <row r="328" spans="1:84" s="28" customFormat="1" ht="12.75" customHeight="1" x14ac:dyDescent="0.2">
      <c r="A328" s="261"/>
      <c r="B328" s="78"/>
      <c r="E328" s="828"/>
      <c r="F328" s="829"/>
      <c r="G328" s="829"/>
      <c r="H328" s="829"/>
      <c r="I328" s="829"/>
      <c r="J328" s="829"/>
      <c r="K328" s="829"/>
      <c r="L328" s="829"/>
      <c r="M328" s="829"/>
      <c r="N328" s="830"/>
      <c r="O328" s="81"/>
      <c r="P328" s="82"/>
      <c r="Q328" s="82"/>
      <c r="R328" s="82"/>
      <c r="S328" s="82"/>
      <c r="T328" s="82"/>
      <c r="U328" s="82"/>
      <c r="V328" s="82"/>
      <c r="W328" s="82"/>
      <c r="X328" s="82"/>
      <c r="Y328" s="82"/>
      <c r="Z328" s="82"/>
      <c r="AA328" s="82"/>
      <c r="AB328" s="82"/>
      <c r="AC328" s="82"/>
      <c r="AD328" s="82"/>
      <c r="AE328" s="82"/>
      <c r="AF328" s="82"/>
      <c r="AG328" s="82"/>
      <c r="AH328" s="82"/>
      <c r="AI328" s="251" t="b">
        <f>AI327</f>
        <v>0</v>
      </c>
    </row>
    <row r="329" spans="1:84" s="28" customFormat="1" ht="12.75" customHeight="1" x14ac:dyDescent="0.2">
      <c r="A329" s="261"/>
      <c r="B329" s="78"/>
      <c r="E329" s="831"/>
      <c r="F329" s="832"/>
      <c r="G329" s="832"/>
      <c r="H329" s="832"/>
      <c r="I329" s="832"/>
      <c r="J329" s="832"/>
      <c r="K329" s="832"/>
      <c r="L329" s="832"/>
      <c r="M329" s="832"/>
      <c r="N329" s="833"/>
      <c r="O329" s="81"/>
      <c r="P329" s="82"/>
      <c r="Q329" s="82"/>
      <c r="R329" s="82"/>
      <c r="S329" s="82"/>
      <c r="T329" s="82"/>
      <c r="U329" s="82"/>
      <c r="V329" s="82"/>
      <c r="W329" s="82"/>
      <c r="X329" s="82"/>
      <c r="Y329" s="82"/>
      <c r="Z329" s="82"/>
      <c r="AA329" s="82"/>
      <c r="AB329" s="82"/>
      <c r="AC329" s="82"/>
      <c r="AD329" s="82"/>
      <c r="AE329" s="82"/>
      <c r="AF329" s="82"/>
      <c r="AG329" s="82"/>
      <c r="AH329" s="82"/>
      <c r="AI329" s="251" t="b">
        <f>AI328</f>
        <v>0</v>
      </c>
    </row>
    <row r="330" spans="1:84" s="28" customFormat="1" ht="12.75" customHeight="1" thickBot="1" x14ac:dyDescent="0.25">
      <c r="A330" s="261"/>
      <c r="B330" s="78"/>
      <c r="D330" s="121"/>
      <c r="E330" s="262"/>
      <c r="F330" s="262"/>
      <c r="G330" s="262"/>
      <c r="H330" s="262"/>
      <c r="I330" s="262"/>
      <c r="J330" s="262"/>
      <c r="K330" s="262"/>
      <c r="L330" s="262"/>
      <c r="M330" s="262"/>
      <c r="N330" s="121"/>
      <c r="O330" s="81"/>
      <c r="P330" s="82"/>
      <c r="Q330" s="82"/>
      <c r="R330" s="82"/>
      <c r="S330" s="82"/>
      <c r="T330" s="82"/>
      <c r="U330" s="82"/>
      <c r="V330" s="82"/>
      <c r="W330" s="82"/>
      <c r="X330" s="82"/>
      <c r="Y330" s="82"/>
      <c r="Z330" s="82"/>
      <c r="AA330" s="82"/>
      <c r="AB330" s="82"/>
      <c r="AC330" s="82"/>
      <c r="AD330" s="82"/>
      <c r="AE330" s="82"/>
      <c r="AF330" s="82"/>
      <c r="AG330" s="82"/>
      <c r="AH330" s="82"/>
      <c r="AI330" s="82"/>
      <c r="CF330" s="263"/>
    </row>
    <row r="331" spans="1:84" ht="13.5" customHeight="1" thickBot="1" x14ac:dyDescent="0.25">
      <c r="A331" s="65"/>
      <c r="B331" s="69"/>
      <c r="C331" s="244"/>
      <c r="D331" s="245"/>
      <c r="E331" s="246"/>
      <c r="F331" s="247"/>
      <c r="G331" s="248"/>
      <c r="H331" s="248"/>
      <c r="I331" s="248"/>
      <c r="J331" s="248"/>
      <c r="K331" s="248"/>
      <c r="L331" s="248"/>
      <c r="M331" s="248"/>
      <c r="N331" s="248"/>
      <c r="O331" s="67"/>
      <c r="U331" s="188"/>
      <c r="X331" s="188"/>
    </row>
    <row r="332" spans="1:84" s="28" customFormat="1" ht="15" customHeight="1" thickBot="1" x14ac:dyDescent="0.25">
      <c r="A332" s="159" t="str">
        <f>IF(E332="","","PRINT")</f>
        <v/>
      </c>
      <c r="B332" s="71"/>
      <c r="C332" s="218">
        <f>C313+1</f>
        <v>17</v>
      </c>
      <c r="D332" s="15"/>
      <c r="E332" s="848"/>
      <c r="F332" s="849"/>
      <c r="G332" s="849"/>
      <c r="H332" s="849"/>
      <c r="I332" s="849"/>
      <c r="J332" s="849"/>
      <c r="K332" s="849"/>
      <c r="L332" s="850"/>
      <c r="M332" s="842" t="str">
        <f>IF(E333="","",INDEX(EUwideConstants!$F$312:$F$353,MATCH(E333,EUConst_TierActivityListNames,0)))</f>
        <v/>
      </c>
      <c r="N332" s="843"/>
      <c r="O332" s="151"/>
      <c r="P332" s="223" t="str">
        <f>IF(AND(E332&lt;&gt;"",COUNTIF(P333:$P$603,"PRINT")=0),"PRINT","")</f>
        <v/>
      </c>
      <c r="Q332" s="152"/>
      <c r="R332" s="249" t="str">
        <f>IF(E332="","",MATCH(E332,'B_Beskrivning av förbättringar'!$Q$54:$Q$83,0))</f>
        <v/>
      </c>
      <c r="S332" s="250" t="s">
        <v>21</v>
      </c>
      <c r="T332" s="152"/>
      <c r="U332" s="152"/>
      <c r="V332" s="152"/>
      <c r="W332" s="152"/>
      <c r="X332" s="152"/>
      <c r="Y332" s="152"/>
      <c r="Z332" s="152"/>
      <c r="AA332" s="152"/>
      <c r="AB332" s="152"/>
      <c r="AC332" s="152"/>
      <c r="AD332" s="152"/>
      <c r="AE332" s="152"/>
      <c r="AF332" s="152"/>
      <c r="AG332" s="152"/>
      <c r="AH332" s="152"/>
      <c r="AI332" s="251" t="b">
        <f>CNTR_CalcRelevant=EUconst_NotRelevant</f>
        <v>0</v>
      </c>
      <c r="AJ332" s="252"/>
      <c r="AK332" s="252"/>
      <c r="AL332" s="252"/>
      <c r="AM332" s="252"/>
      <c r="AN332" s="252"/>
      <c r="AO332" s="252"/>
      <c r="AP332" s="252"/>
      <c r="AQ332" s="252"/>
      <c r="AR332" s="252"/>
      <c r="AS332" s="252"/>
      <c r="AT332" s="252"/>
      <c r="AU332" s="252"/>
      <c r="AV332" s="252"/>
      <c r="AW332" s="252"/>
      <c r="AX332" s="252"/>
      <c r="AY332" s="252"/>
      <c r="AZ332" s="252"/>
      <c r="BA332" s="252"/>
      <c r="BB332" s="252"/>
      <c r="BC332" s="252"/>
      <c r="BD332" s="252"/>
      <c r="BE332" s="252"/>
      <c r="BF332" s="252"/>
      <c r="BG332" s="252"/>
      <c r="BH332" s="252"/>
      <c r="BI332" s="252"/>
      <c r="BJ332" s="252"/>
      <c r="BK332" s="252"/>
      <c r="BL332" s="252"/>
      <c r="BM332" s="252"/>
      <c r="BN332" s="252"/>
      <c r="BO332" s="252"/>
      <c r="BP332" s="252"/>
      <c r="BQ332" s="252"/>
      <c r="BR332" s="252"/>
      <c r="BS332" s="252"/>
      <c r="BT332" s="252"/>
      <c r="BU332" s="252"/>
      <c r="BV332" s="252"/>
      <c r="BW332" s="252"/>
      <c r="BX332" s="252"/>
      <c r="BY332" s="252"/>
      <c r="BZ332" s="252"/>
      <c r="CA332" s="252"/>
      <c r="CB332" s="252"/>
      <c r="CC332" s="252"/>
      <c r="CD332" s="252"/>
      <c r="CE332" s="252"/>
      <c r="CF332" s="252"/>
    </row>
    <row r="333" spans="1:84" s="28" customFormat="1" ht="15" customHeight="1" thickBot="1" x14ac:dyDescent="0.25">
      <c r="A333" s="70"/>
      <c r="B333" s="71"/>
      <c r="C333" s="15"/>
      <c r="D333" s="15"/>
      <c r="E333" s="839" t="str">
        <f>IF(E332="","",INDEX('B_Beskrivning av förbättringar'!$E$54:$E$83,R332))</f>
        <v/>
      </c>
      <c r="F333" s="840"/>
      <c r="G333" s="840"/>
      <c r="H333" s="840"/>
      <c r="I333" s="840"/>
      <c r="J333" s="840"/>
      <c r="K333" s="840"/>
      <c r="L333" s="841"/>
      <c r="M333" s="842" t="str">
        <f>IF(E332="","",INDEX('B_Beskrivning av förbättringar'!$M$54:$M$83,R332))</f>
        <v/>
      </c>
      <c r="N333" s="843"/>
      <c r="O333" s="151"/>
      <c r="P333" s="82"/>
      <c r="Q333" s="152"/>
      <c r="R333" s="238" t="str">
        <f>E333</f>
        <v/>
      </c>
      <c r="S333" s="238" t="str">
        <f>IF(E333="","",MATCH(E333,EUConst_TierActivityListNames,0)&gt;40)</f>
        <v/>
      </c>
      <c r="T333" s="152"/>
      <c r="U333" s="152"/>
      <c r="V333" s="152"/>
      <c r="W333" s="152"/>
      <c r="X333" s="152"/>
      <c r="Y333" s="152"/>
      <c r="Z333" s="152"/>
      <c r="AA333" s="152"/>
      <c r="AB333" s="152"/>
      <c r="AC333" s="152"/>
      <c r="AD333" s="152"/>
      <c r="AE333" s="152"/>
      <c r="AF333" s="152"/>
      <c r="AG333" s="152"/>
      <c r="AH333" s="152"/>
      <c r="AI333" s="152"/>
      <c r="AJ333" s="252"/>
      <c r="AK333" s="252"/>
      <c r="AL333" s="252"/>
      <c r="AM333" s="252"/>
      <c r="AN333" s="252"/>
      <c r="AO333" s="252"/>
      <c r="AP333" s="252"/>
      <c r="AQ333" s="252"/>
      <c r="AR333" s="252"/>
      <c r="AS333" s="252"/>
      <c r="AT333" s="252"/>
      <c r="AU333" s="252"/>
      <c r="AV333" s="252"/>
      <c r="AW333" s="252"/>
      <c r="AX333" s="252"/>
      <c r="AY333" s="252"/>
      <c r="AZ333" s="252"/>
      <c r="BA333" s="252"/>
      <c r="BB333" s="252"/>
      <c r="BC333" s="252"/>
      <c r="BD333" s="252"/>
      <c r="BE333" s="252"/>
      <c r="BF333" s="252"/>
      <c r="BG333" s="252"/>
      <c r="BH333" s="252"/>
      <c r="BI333" s="252"/>
      <c r="BJ333" s="252"/>
      <c r="BK333" s="252"/>
      <c r="BL333" s="252"/>
      <c r="BM333" s="252"/>
      <c r="BN333" s="252"/>
      <c r="BO333" s="252"/>
      <c r="BP333" s="252"/>
      <c r="BQ333" s="252"/>
      <c r="BR333" s="252"/>
      <c r="BS333" s="252"/>
      <c r="BT333" s="252"/>
      <c r="BU333" s="252"/>
      <c r="BV333" s="252"/>
      <c r="BW333" s="252"/>
      <c r="BX333" s="252"/>
      <c r="BY333" s="252"/>
      <c r="BZ333" s="252"/>
      <c r="CA333" s="252"/>
      <c r="CB333" s="252"/>
      <c r="CC333" s="252"/>
      <c r="CD333" s="252"/>
      <c r="CE333" s="252"/>
      <c r="CF333" s="252"/>
    </row>
    <row r="334" spans="1:84" s="28" customFormat="1" ht="5.0999999999999996" customHeight="1" x14ac:dyDescent="0.2">
      <c r="A334" s="70"/>
      <c r="B334" s="71"/>
      <c r="C334" s="15"/>
      <c r="D334" s="15"/>
      <c r="E334" s="15"/>
      <c r="F334" s="15"/>
      <c r="G334" s="5"/>
      <c r="H334" s="5"/>
      <c r="I334" s="5"/>
      <c r="M334" s="5"/>
      <c r="N334" s="5"/>
      <c r="O334" s="151"/>
      <c r="P334" s="214"/>
      <c r="Q334" s="152"/>
      <c r="R334" s="152"/>
      <c r="S334" s="152"/>
      <c r="T334" s="152"/>
      <c r="U334" s="152"/>
      <c r="V334" s="152"/>
      <c r="W334" s="152"/>
      <c r="X334" s="152"/>
      <c r="Y334" s="152"/>
      <c r="Z334" s="152"/>
      <c r="AA334" s="152"/>
      <c r="AB334" s="152"/>
      <c r="AC334" s="152"/>
      <c r="AD334" s="152"/>
      <c r="AE334" s="152"/>
      <c r="AF334" s="152"/>
      <c r="AG334" s="152"/>
      <c r="AH334" s="152"/>
      <c r="AI334" s="152"/>
      <c r="AJ334" s="252"/>
      <c r="AK334" s="252"/>
      <c r="AL334" s="252"/>
      <c r="AM334" s="252"/>
      <c r="AN334" s="252"/>
      <c r="AO334" s="252"/>
      <c r="AP334" s="252"/>
      <c r="AQ334" s="252"/>
      <c r="AR334" s="252"/>
      <c r="AS334" s="252"/>
      <c r="AT334" s="252"/>
      <c r="AU334" s="252"/>
      <c r="AV334" s="252"/>
      <c r="AW334" s="252"/>
      <c r="AX334" s="252"/>
      <c r="AY334" s="252"/>
      <c r="AZ334" s="252"/>
      <c r="BA334" s="252"/>
      <c r="BB334" s="252"/>
      <c r="BC334" s="252"/>
      <c r="BD334" s="252"/>
      <c r="BE334" s="252"/>
      <c r="BF334" s="252"/>
      <c r="BG334" s="252"/>
      <c r="BH334" s="252"/>
      <c r="BI334" s="252"/>
      <c r="BJ334" s="252"/>
      <c r="BK334" s="252"/>
      <c r="BL334" s="252"/>
      <c r="BM334" s="252"/>
      <c r="BN334" s="252"/>
      <c r="BO334" s="252"/>
      <c r="BP334" s="252"/>
      <c r="BQ334" s="252"/>
      <c r="BR334" s="252"/>
      <c r="BS334" s="252"/>
      <c r="BT334" s="252"/>
      <c r="BU334" s="252"/>
      <c r="BV334" s="252"/>
      <c r="BW334" s="252"/>
      <c r="BX334" s="252"/>
      <c r="BY334" s="252"/>
      <c r="BZ334" s="252"/>
      <c r="CA334" s="252"/>
      <c r="CB334" s="252"/>
      <c r="CC334" s="252"/>
      <c r="CD334" s="252"/>
      <c r="CE334" s="252"/>
      <c r="CF334" s="252"/>
    </row>
    <row r="335" spans="1:84" s="28" customFormat="1" ht="12.75" customHeight="1" x14ac:dyDescent="0.2">
      <c r="A335" s="70"/>
      <c r="B335" s="71"/>
      <c r="C335" s="15"/>
      <c r="D335" s="15"/>
      <c r="F335" s="844" t="str">
        <f>IF(E332="","",HYPERLINK("#JUMP_E_8",EUconst_FurtherGuidancePoint1))</f>
        <v/>
      </c>
      <c r="G335" s="845"/>
      <c r="H335" s="845"/>
      <c r="I335" s="845"/>
      <c r="J335" s="845"/>
      <c r="K335" s="845"/>
      <c r="L335" s="845"/>
      <c r="M335" s="846"/>
      <c r="N335" s="5"/>
      <c r="O335" s="151"/>
      <c r="P335" s="214"/>
      <c r="Q335" s="152"/>
      <c r="R335" s="152"/>
      <c r="S335" s="152"/>
      <c r="T335" s="152"/>
      <c r="U335" s="152"/>
      <c r="V335" s="152"/>
      <c r="W335" s="152"/>
      <c r="X335" s="152"/>
      <c r="Y335" s="152"/>
      <c r="Z335" s="152"/>
      <c r="AA335" s="152"/>
      <c r="AB335" s="152"/>
      <c r="AC335" s="152"/>
      <c r="AD335" s="152"/>
      <c r="AE335" s="152"/>
      <c r="AF335" s="152"/>
      <c r="AG335" s="152"/>
      <c r="AH335" s="152"/>
      <c r="AI335" s="152"/>
      <c r="AJ335" s="252"/>
      <c r="AK335" s="252"/>
      <c r="AL335" s="252"/>
      <c r="AM335" s="252"/>
      <c r="AN335" s="252"/>
      <c r="AO335" s="252"/>
      <c r="AP335" s="252"/>
      <c r="AQ335" s="252"/>
      <c r="AR335" s="252"/>
      <c r="AS335" s="252"/>
      <c r="AT335" s="252"/>
      <c r="AU335" s="252"/>
      <c r="AV335" s="252"/>
      <c r="AW335" s="252"/>
      <c r="AX335" s="252"/>
      <c r="AY335" s="252"/>
      <c r="AZ335" s="252"/>
      <c r="BA335" s="252"/>
      <c r="BB335" s="252"/>
      <c r="BC335" s="252"/>
      <c r="BD335" s="252"/>
      <c r="BE335" s="252"/>
      <c r="BF335" s="252"/>
      <c r="BG335" s="252"/>
      <c r="BH335" s="252"/>
      <c r="BI335" s="252"/>
      <c r="BJ335" s="252"/>
      <c r="BK335" s="252"/>
      <c r="BL335" s="252"/>
      <c r="BM335" s="252"/>
      <c r="BN335" s="252"/>
      <c r="BO335" s="252"/>
      <c r="BP335" s="252"/>
      <c r="BQ335" s="252"/>
      <c r="BR335" s="252"/>
      <c r="BS335" s="252"/>
      <c r="BT335" s="252"/>
      <c r="BU335" s="252"/>
      <c r="BV335" s="252"/>
      <c r="BW335" s="252"/>
      <c r="BX335" s="252"/>
      <c r="BY335" s="252"/>
      <c r="BZ335" s="252"/>
      <c r="CA335" s="252"/>
      <c r="CB335" s="252"/>
      <c r="CC335" s="252"/>
      <c r="CD335" s="252"/>
      <c r="CE335" s="252"/>
      <c r="CF335" s="252"/>
    </row>
    <row r="336" spans="1:84" s="28" customFormat="1" ht="5.0999999999999996" customHeight="1" x14ac:dyDescent="0.2">
      <c r="A336" s="70"/>
      <c r="B336" s="71"/>
      <c r="C336" s="15"/>
      <c r="D336" s="121"/>
      <c r="O336" s="84"/>
      <c r="P336" s="214"/>
      <c r="Q336" s="214"/>
      <c r="R336" s="214"/>
      <c r="S336" s="152"/>
      <c r="T336" s="82"/>
      <c r="U336" s="82"/>
      <c r="V336" s="82"/>
      <c r="W336" s="82"/>
      <c r="X336" s="82"/>
      <c r="Y336" s="82"/>
      <c r="Z336" s="152"/>
      <c r="AA336" s="82"/>
      <c r="AB336" s="82"/>
      <c r="AC336" s="82"/>
      <c r="AD336" s="82"/>
      <c r="AE336" s="82"/>
      <c r="AF336" s="82"/>
      <c r="AG336" s="82"/>
      <c r="AH336" s="82"/>
      <c r="AI336" s="82"/>
    </row>
    <row r="337" spans="1:84" s="28" customFormat="1" ht="38.85" customHeight="1" x14ac:dyDescent="0.2">
      <c r="A337" s="70"/>
      <c r="B337" s="71"/>
      <c r="C337" s="15"/>
      <c r="E337" s="253" t="str">
        <f>Translations!$B$609</f>
        <v>Verksamhetsuppgifter eller beräkningsfaktor:</v>
      </c>
      <c r="F337" s="254" t="str">
        <f>Translations!$B$601</f>
        <v>Krävd nivå:</v>
      </c>
      <c r="G337" s="847" t="str">
        <f>Translations!$B$610</f>
        <v xml:space="preserve">Skäl för tidigare avvikelse: </v>
      </c>
      <c r="H337" s="847"/>
      <c r="I337" s="253" t="str">
        <f>Translations!$B$611</f>
        <v>Inverkan på nivåer?</v>
      </c>
      <c r="J337" s="253" t="str">
        <f>Translations!$B$612</f>
        <v>Vidtagna åtgärder:</v>
      </c>
      <c r="K337" s="254" t="str">
        <f>Translations!$B$585</f>
        <v>När?</v>
      </c>
      <c r="L337" s="254" t="str">
        <f>Translations!$B$603</f>
        <v>Tillämpad nivå:</v>
      </c>
      <c r="O337" s="151"/>
      <c r="P337" s="82"/>
      <c r="Q337" s="152"/>
      <c r="R337" s="214"/>
      <c r="S337" s="214"/>
      <c r="T337" s="152"/>
      <c r="U337" s="152"/>
      <c r="V337" s="152"/>
      <c r="W337" s="152"/>
      <c r="X337" s="152"/>
      <c r="Y337" s="152"/>
      <c r="Z337" s="152"/>
      <c r="AA337" s="255" t="s">
        <v>22</v>
      </c>
      <c r="AB337" s="152" t="str">
        <f>$E$33</f>
        <v>Verksamhetsuppgifter eller beräkningsfaktor:</v>
      </c>
      <c r="AC337" s="152" t="str">
        <f>G337</f>
        <v xml:space="preserve">Skäl för tidigare avvikelse: </v>
      </c>
      <c r="AD337" s="152" t="str">
        <f>I337</f>
        <v>Inverkan på nivåer?</v>
      </c>
      <c r="AE337" s="152" t="str">
        <f>J337</f>
        <v>Vidtagna åtgärder:</v>
      </c>
      <c r="AF337" s="152" t="str">
        <f>K337</f>
        <v>När?</v>
      </c>
      <c r="AG337" s="152" t="str">
        <f>L337</f>
        <v>Tillämpad nivå:</v>
      </c>
      <c r="AH337" s="152"/>
      <c r="AI337" s="82"/>
      <c r="AJ337" s="252"/>
      <c r="AK337" s="252"/>
      <c r="AL337" s="252"/>
      <c r="AM337" s="252"/>
      <c r="AN337" s="252"/>
      <c r="AO337" s="252"/>
      <c r="AP337" s="252"/>
      <c r="AQ337" s="252"/>
      <c r="AR337" s="252"/>
      <c r="AS337" s="252"/>
      <c r="AT337" s="252"/>
      <c r="AU337" s="252"/>
      <c r="AV337" s="252"/>
      <c r="AW337" s="252"/>
      <c r="AX337" s="252"/>
      <c r="AY337" s="252"/>
      <c r="AZ337" s="252"/>
      <c r="BA337" s="252"/>
      <c r="BB337" s="252"/>
      <c r="BC337" s="252"/>
      <c r="BD337" s="252"/>
      <c r="BE337" s="252"/>
      <c r="BF337" s="252"/>
      <c r="BG337" s="252"/>
      <c r="BH337" s="252"/>
      <c r="BI337" s="252"/>
      <c r="BJ337" s="252"/>
      <c r="BK337" s="252"/>
      <c r="BL337" s="252"/>
      <c r="BM337" s="252"/>
      <c r="BN337" s="252"/>
      <c r="BO337" s="252"/>
      <c r="BP337" s="252"/>
      <c r="BQ337" s="252"/>
      <c r="BR337" s="252"/>
      <c r="BS337" s="252"/>
      <c r="BT337" s="252"/>
      <c r="BU337" s="252"/>
      <c r="BV337" s="252"/>
      <c r="BW337" s="252"/>
      <c r="BX337" s="252"/>
      <c r="BY337" s="252"/>
      <c r="BZ337" s="252"/>
      <c r="CA337" s="252"/>
      <c r="CB337" s="252"/>
      <c r="CC337" s="252"/>
      <c r="CD337" s="252"/>
      <c r="CE337" s="252"/>
      <c r="CF337" s="252"/>
    </row>
    <row r="338" spans="1:84" s="28" customFormat="1" ht="15" customHeight="1" x14ac:dyDescent="0.2">
      <c r="A338" s="70"/>
      <c r="B338" s="71"/>
      <c r="D338" s="91" t="s">
        <v>6</v>
      </c>
      <c r="E338" s="256"/>
      <c r="F338" s="257" t="str">
        <f>IF(OR(X338="",X338=EUconst_NA),"",IF(CNTR_SmallEmitter,1,X338))</f>
        <v/>
      </c>
      <c r="G338" s="826"/>
      <c r="H338" s="827"/>
      <c r="I338" s="99"/>
      <c r="J338" s="99"/>
      <c r="K338" s="221"/>
      <c r="L338" s="258"/>
      <c r="M338" s="834" t="str">
        <f>IF(OR(ISBLANK(L338),L338=EUconst_NoTier),"",IF($Z338=0,EUconst_NotApplicable,IF(ISERROR($Z338),"",$Z338)))</f>
        <v/>
      </c>
      <c r="N338" s="835"/>
      <c r="O338" s="84"/>
      <c r="P338" s="214"/>
      <c r="Q338" s="214"/>
      <c r="R338" s="238" t="str">
        <f>E333</f>
        <v/>
      </c>
      <c r="S338" s="152"/>
      <c r="T338" s="251" t="str">
        <f>IF(COUNTIF(EUconst_FactorRelevantInklPFC,E338)=0,"",INDEX(EUwideConstants!$C$665:$C$680,MATCH(E338,EUconst_FactorRelevantInklPFC,0))&amp;R338)</f>
        <v/>
      </c>
      <c r="U338" s="82"/>
      <c r="V338" s="251" t="str">
        <f>IF(T338="","",INDEX(EUwideConstants!$E$665:$E$680,MATCH(E338,EUconst_FactorRelevantInklPFC,0)))</f>
        <v/>
      </c>
      <c r="W338" s="82"/>
      <c r="X338" s="223" t="str">
        <f>IF(OR(R338="",T338=""),"",IF(CNTR_IsCategoryA,INDEX(EUwideConstants!$G:$G,MATCH(T338,EUwideConstants!$Q:$Q,0)),INDEX(EUwideConstants!$N:$N,MATCH(T338,EUwideConstants!$Q:$Q,0))))</f>
        <v/>
      </c>
      <c r="Y338" s="251" t="str">
        <f>IF(F338="","",IF(F338=EUconst_NA,"",INDEX(EUwideConstants!$H:$M,MATCH(T338,EUwideConstants!$Q:$Q,0),MATCH(F338,CNTR_TierList,0))))</f>
        <v/>
      </c>
      <c r="Z338" s="251" t="str">
        <f>IF(ISBLANK(L338),"",IF(L338=EUconst_NA,"",INDEX(EUwideConstants!$H:$M,MATCH(T338,EUwideConstants!$Q:$Q,0),MATCH(L338,CNTR_TierList,0))))</f>
        <v/>
      </c>
      <c r="AA338" s="82"/>
      <c r="AB338" s="223" t="b">
        <f>AND(COUNTA(CNTR_ListRelevantSections)&gt;0,E332="")</f>
        <v>0</v>
      </c>
      <c r="AC338" s="223" t="b">
        <f>AND(COUNTA(CNTR_ListRelevantSections)&gt;0,OR(E338="",AB338))</f>
        <v>0</v>
      </c>
      <c r="AD338" s="223" t="b">
        <f t="shared" ref="AD338:AE340" si="16">AC338</f>
        <v>0</v>
      </c>
      <c r="AE338" s="223" t="b">
        <f t="shared" si="16"/>
        <v>0</v>
      </c>
      <c r="AF338" s="223" t="b">
        <f>OR(AD338,AND(J338&lt;&gt;"",J338=FALSE))</f>
        <v>0</v>
      </c>
      <c r="AG338" s="223" t="b">
        <f>OR(AF338,AND(I338&lt;&gt;"",I338=FALSE))</f>
        <v>0</v>
      </c>
      <c r="AH338" s="82"/>
      <c r="AI338" s="82"/>
      <c r="AJ338" s="252"/>
      <c r="AK338" s="252"/>
      <c r="AL338" s="252"/>
      <c r="AM338" s="252"/>
      <c r="AN338" s="252"/>
      <c r="AO338" s="252"/>
      <c r="AP338" s="252"/>
      <c r="AQ338" s="252"/>
      <c r="AR338" s="252"/>
      <c r="AS338" s="252"/>
      <c r="AT338" s="252"/>
      <c r="AU338" s="252"/>
      <c r="AV338" s="252"/>
      <c r="AW338" s="252"/>
      <c r="AX338" s="252"/>
      <c r="AY338" s="252"/>
      <c r="AZ338" s="252"/>
      <c r="BA338" s="252"/>
      <c r="BB338" s="252"/>
      <c r="BC338" s="252"/>
      <c r="BD338" s="252"/>
      <c r="BE338" s="252"/>
      <c r="BF338" s="252"/>
      <c r="BG338" s="252"/>
      <c r="BH338" s="252"/>
      <c r="BI338" s="252"/>
      <c r="BJ338" s="252"/>
      <c r="BK338" s="252"/>
      <c r="BL338" s="252"/>
      <c r="BM338" s="252"/>
      <c r="BN338" s="252"/>
      <c r="BO338" s="252"/>
      <c r="BP338" s="252"/>
      <c r="BQ338" s="252"/>
      <c r="BR338" s="252"/>
      <c r="BS338" s="252"/>
      <c r="BT338" s="252"/>
      <c r="BU338" s="252"/>
      <c r="BV338" s="252"/>
      <c r="BW338" s="252"/>
      <c r="BX338" s="252"/>
      <c r="BY338" s="252"/>
      <c r="BZ338" s="252"/>
      <c r="CA338" s="252"/>
      <c r="CB338" s="252"/>
      <c r="CC338" s="252"/>
      <c r="CD338" s="252"/>
      <c r="CE338" s="252"/>
      <c r="CF338" s="252"/>
    </row>
    <row r="339" spans="1:84" s="28" customFormat="1" ht="15" customHeight="1" x14ac:dyDescent="0.2">
      <c r="A339" s="70"/>
      <c r="B339" s="71"/>
      <c r="D339" s="91" t="s">
        <v>8</v>
      </c>
      <c r="E339" s="256"/>
      <c r="F339" s="257" t="str">
        <f>IF(OR(X339="",X339=EUconst_NA),"",IF(CNTR_SmallEmitter,1,X339))</f>
        <v/>
      </c>
      <c r="G339" s="826"/>
      <c r="H339" s="827"/>
      <c r="I339" s="99"/>
      <c r="J339" s="99"/>
      <c r="K339" s="221"/>
      <c r="L339" s="258"/>
      <c r="M339" s="834" t="str">
        <f>IF(OR(ISBLANK(L339),L339=EUconst_NoTier),"",IF($Z339=0,EUconst_NotApplicable,IF(ISERROR($Z339),"",$Z339)))</f>
        <v/>
      </c>
      <c r="N339" s="835"/>
      <c r="O339" s="84"/>
      <c r="P339" s="214"/>
      <c r="Q339" s="214"/>
      <c r="R339" s="238" t="str">
        <f>R338</f>
        <v/>
      </c>
      <c r="S339" s="152"/>
      <c r="T339" s="251" t="str">
        <f>IF(COUNTIF(EUconst_FactorRelevantInklPFC,E339)=0,"",INDEX(EUwideConstants!$C$665:$C$680,MATCH(E339,EUconst_FactorRelevantInklPFC,0))&amp;R339)</f>
        <v/>
      </c>
      <c r="U339" s="82"/>
      <c r="V339" s="251" t="str">
        <f>IF(T339="","",INDEX(EUwideConstants!$E$665:$E$680,MATCH(E339,EUconst_FactorRelevantInklPFC,0)))</f>
        <v/>
      </c>
      <c r="W339" s="82"/>
      <c r="X339" s="223" t="str">
        <f>IF(OR(R339="",T339=""),"",IF(CNTR_IsCategoryA,INDEX(EUwideConstants!$G:$G,MATCH(T339,EUwideConstants!$Q:$Q,0)),INDEX(EUwideConstants!$N:$N,MATCH(T339,EUwideConstants!$Q:$Q,0))))</f>
        <v/>
      </c>
      <c r="Y339" s="251" t="str">
        <f>IF(F339="","",IF(F339=EUconst_NA,"",INDEX(EUwideConstants!$H:$M,MATCH(T339,EUwideConstants!$Q:$Q,0),MATCH(F339,CNTR_TierList,0))))</f>
        <v/>
      </c>
      <c r="Z339" s="251" t="str">
        <f>IF(ISBLANK(L339),"",IF(L339=EUconst_NA,"",INDEX(EUwideConstants!$H:$M,MATCH(T339,EUwideConstants!$Q:$Q,0),MATCH(L339,CNTR_TierList,0))))</f>
        <v/>
      </c>
      <c r="AA339" s="82"/>
      <c r="AB339" s="223" t="b">
        <f>AND(COUNTA(CNTR_ListRelevantSections)&gt;0,E332="")</f>
        <v>0</v>
      </c>
      <c r="AC339" s="223" t="b">
        <f>AND(COUNTA(CNTR_ListRelevantSections)&gt;0,OR(E339="",AB339))</f>
        <v>0</v>
      </c>
      <c r="AD339" s="223" t="b">
        <f t="shared" si="16"/>
        <v>0</v>
      </c>
      <c r="AE339" s="223" t="b">
        <f t="shared" si="16"/>
        <v>0</v>
      </c>
      <c r="AF339" s="223" t="b">
        <f>OR(AD339,AND(J339&lt;&gt;"",J339=FALSE))</f>
        <v>0</v>
      </c>
      <c r="AG339" s="223" t="b">
        <f>OR(AF339,AND(I339&lt;&gt;"",I339=FALSE))</f>
        <v>0</v>
      </c>
      <c r="AH339" s="82"/>
      <c r="AI339" s="82"/>
      <c r="AJ339" s="252"/>
      <c r="AK339" s="252"/>
      <c r="AL339" s="252"/>
      <c r="AM339" s="252"/>
      <c r="AN339" s="252"/>
      <c r="AO339" s="252"/>
      <c r="AP339" s="252"/>
      <c r="AQ339" s="252"/>
      <c r="AR339" s="252"/>
      <c r="AS339" s="252"/>
      <c r="AT339" s="252"/>
      <c r="AU339" s="252"/>
      <c r="AV339" s="252"/>
      <c r="AW339" s="252"/>
      <c r="AX339" s="252"/>
      <c r="AY339" s="252"/>
      <c r="AZ339" s="252"/>
      <c r="BA339" s="252"/>
      <c r="BB339" s="252"/>
      <c r="BC339" s="252"/>
      <c r="BD339" s="252"/>
      <c r="BE339" s="252"/>
      <c r="BF339" s="252"/>
      <c r="BG339" s="252"/>
      <c r="BH339" s="252"/>
      <c r="BI339" s="252"/>
      <c r="BJ339" s="252"/>
      <c r="BK339" s="252"/>
      <c r="BL339" s="252"/>
      <c r="BM339" s="252"/>
      <c r="BN339" s="252"/>
      <c r="BO339" s="252"/>
      <c r="BP339" s="252"/>
      <c r="BQ339" s="252"/>
      <c r="BR339" s="252"/>
      <c r="BS339" s="252"/>
      <c r="BT339" s="252"/>
      <c r="BU339" s="252"/>
      <c r="BV339" s="252"/>
      <c r="BW339" s="252"/>
      <c r="BX339" s="252"/>
      <c r="BY339" s="252"/>
      <c r="BZ339" s="252"/>
      <c r="CA339" s="252"/>
      <c r="CB339" s="252"/>
      <c r="CC339" s="252"/>
      <c r="CD339" s="252"/>
      <c r="CE339" s="252"/>
      <c r="CF339" s="252"/>
    </row>
    <row r="340" spans="1:84" s="28" customFormat="1" ht="15" customHeight="1" x14ac:dyDescent="0.2">
      <c r="A340" s="70"/>
      <c r="B340" s="71"/>
      <c r="D340" s="91" t="s">
        <v>9</v>
      </c>
      <c r="E340" s="256"/>
      <c r="F340" s="257" t="str">
        <f>IF(OR(X340="",X340=EUconst_NA),"",IF(CNTR_SmallEmitter,1,X340))</f>
        <v/>
      </c>
      <c r="G340" s="826"/>
      <c r="H340" s="827"/>
      <c r="I340" s="99"/>
      <c r="J340" s="99"/>
      <c r="K340" s="221"/>
      <c r="L340" s="258"/>
      <c r="M340" s="834" t="str">
        <f>IF(OR(ISBLANK(L340),L340=EUconst_NoTier),"",IF($Z340=0,EUconst_NotApplicable,IF(ISERROR($Z340),"",$Z340)))</f>
        <v/>
      </c>
      <c r="N340" s="835"/>
      <c r="O340" s="84"/>
      <c r="P340" s="214"/>
      <c r="Q340" s="214"/>
      <c r="R340" s="238" t="str">
        <f>R339</f>
        <v/>
      </c>
      <c r="S340" s="152"/>
      <c r="T340" s="251" t="str">
        <f>IF(COUNTIF(EUconst_FactorRelevantInklPFC,E340)=0,"",INDEX(EUwideConstants!$C$665:$C$680,MATCH(E340,EUconst_FactorRelevantInklPFC,0))&amp;R340)</f>
        <v/>
      </c>
      <c r="U340" s="82"/>
      <c r="V340" s="251" t="str">
        <f>IF(T340="","",INDEX(EUwideConstants!$E$665:$E$680,MATCH(E340,EUconst_FactorRelevantInklPFC,0)))</f>
        <v/>
      </c>
      <c r="W340" s="82"/>
      <c r="X340" s="223" t="str">
        <f>IF(OR(R340="",T340=""),"",IF(CNTR_IsCategoryA,INDEX(EUwideConstants!$G:$G,MATCH(T340,EUwideConstants!$Q:$Q,0)),INDEX(EUwideConstants!$N:$N,MATCH(T340,EUwideConstants!$Q:$Q,0))))</f>
        <v/>
      </c>
      <c r="Y340" s="251" t="str">
        <f>IF(F340="","",IF(F340=EUconst_NA,"",INDEX(EUwideConstants!$H:$M,MATCH(T340,EUwideConstants!$Q:$Q,0),MATCH(F340,CNTR_TierList,0))))</f>
        <v/>
      </c>
      <c r="Z340" s="251" t="str">
        <f>IF(ISBLANK(L340),"",IF(L340=EUconst_NA,"",INDEX(EUwideConstants!$H:$M,MATCH(T340,EUwideConstants!$Q:$Q,0),MATCH(L340,CNTR_TierList,0))))</f>
        <v/>
      </c>
      <c r="AA340" s="82"/>
      <c r="AB340" s="223" t="b">
        <f>AND(COUNTA(CNTR_ListRelevantSections)&gt;0,E332="")</f>
        <v>0</v>
      </c>
      <c r="AC340" s="223" t="b">
        <f>AND(COUNTA(CNTR_ListRelevantSections)&gt;0,OR(E340="",AB340))</f>
        <v>0</v>
      </c>
      <c r="AD340" s="223" t="b">
        <f t="shared" si="16"/>
        <v>0</v>
      </c>
      <c r="AE340" s="223" t="b">
        <f t="shared" si="16"/>
        <v>0</v>
      </c>
      <c r="AF340" s="223" t="b">
        <f>OR(AD340,AND(J340&lt;&gt;"",J340=FALSE))</f>
        <v>0</v>
      </c>
      <c r="AG340" s="223" t="b">
        <f>OR(AF340,AND(I340&lt;&gt;"",I340=FALSE))</f>
        <v>0</v>
      </c>
      <c r="AH340" s="82"/>
      <c r="AI340" s="82"/>
      <c r="AJ340" s="252"/>
      <c r="AK340" s="252"/>
      <c r="AL340" s="252"/>
      <c r="AM340" s="252"/>
      <c r="AN340" s="252"/>
      <c r="AO340" s="252"/>
      <c r="AP340" s="252"/>
      <c r="AQ340" s="252"/>
      <c r="AR340" s="252"/>
      <c r="AS340" s="252"/>
      <c r="AT340" s="252"/>
      <c r="AU340" s="252"/>
      <c r="AV340" s="252"/>
      <c r="AW340" s="252"/>
      <c r="AX340" s="252"/>
      <c r="AY340" s="252"/>
      <c r="AZ340" s="252"/>
      <c r="BA340" s="252"/>
      <c r="BB340" s="252"/>
      <c r="BC340" s="252"/>
      <c r="BD340" s="252"/>
      <c r="BE340" s="252"/>
      <c r="BF340" s="252"/>
      <c r="BG340" s="252"/>
      <c r="BH340" s="252"/>
      <c r="BI340" s="252"/>
      <c r="BJ340" s="252"/>
      <c r="BK340" s="252"/>
      <c r="BL340" s="252"/>
      <c r="BM340" s="252"/>
      <c r="BN340" s="252"/>
      <c r="BO340" s="252"/>
      <c r="BP340" s="252"/>
      <c r="BQ340" s="252"/>
      <c r="BR340" s="252"/>
      <c r="BS340" s="252"/>
      <c r="BT340" s="252"/>
      <c r="BU340" s="252"/>
      <c r="BV340" s="252"/>
      <c r="BW340" s="252"/>
      <c r="BX340" s="252"/>
      <c r="BY340" s="252"/>
      <c r="BZ340" s="252"/>
      <c r="CA340" s="252"/>
      <c r="CB340" s="252"/>
      <c r="CC340" s="252"/>
      <c r="CD340" s="252"/>
      <c r="CE340" s="252"/>
      <c r="CF340" s="252"/>
    </row>
    <row r="341" spans="1:84" s="28" customFormat="1" ht="5.0999999999999996" customHeight="1" x14ac:dyDescent="0.2">
      <c r="A341" s="70"/>
      <c r="B341" s="71"/>
      <c r="C341" s="15"/>
      <c r="D341" s="121"/>
      <c r="G341" s="121"/>
      <c r="H341" s="121"/>
      <c r="I341" s="121"/>
      <c r="J341" s="121"/>
      <c r="O341" s="84"/>
      <c r="P341" s="214"/>
      <c r="Q341" s="214"/>
      <c r="R341" s="214"/>
      <c r="S341" s="214"/>
      <c r="T341" s="82"/>
      <c r="U341" s="82"/>
      <c r="V341" s="82"/>
      <c r="W341" s="82"/>
      <c r="X341" s="82"/>
      <c r="Y341" s="82"/>
      <c r="Z341" s="82"/>
      <c r="AA341" s="82"/>
      <c r="AB341" s="82"/>
      <c r="AC341" s="82"/>
      <c r="AD341" s="82"/>
      <c r="AE341" s="82"/>
      <c r="AF341" s="82"/>
      <c r="AG341" s="82"/>
      <c r="AH341" s="82"/>
      <c r="AI341" s="82"/>
    </row>
    <row r="342" spans="1:84" s="28" customFormat="1" ht="12.75" customHeight="1" x14ac:dyDescent="0.2">
      <c r="A342" s="70"/>
      <c r="B342" s="71"/>
      <c r="D342" s="121" t="s">
        <v>12</v>
      </c>
      <c r="E342" s="259" t="str">
        <f>Translations!$B$94</f>
        <v>Beskrivning</v>
      </c>
      <c r="G342" s="260"/>
      <c r="H342" s="121"/>
      <c r="I342" s="121"/>
      <c r="J342" s="121"/>
      <c r="K342" s="121"/>
      <c r="L342" s="121"/>
      <c r="M342" s="121"/>
      <c r="N342" s="121"/>
      <c r="O342" s="84"/>
      <c r="P342" s="214"/>
      <c r="Q342" s="214"/>
      <c r="R342" s="214"/>
      <c r="S342" s="214"/>
      <c r="T342" s="82"/>
      <c r="U342" s="82"/>
      <c r="V342" s="82"/>
      <c r="W342" s="82"/>
      <c r="X342" s="82"/>
      <c r="Y342" s="82"/>
      <c r="Z342" s="82"/>
      <c r="AA342" s="82"/>
      <c r="AB342" s="82"/>
      <c r="AC342" s="82"/>
      <c r="AD342" s="82"/>
      <c r="AE342" s="82"/>
      <c r="AF342" s="82"/>
      <c r="AG342" s="82"/>
      <c r="AH342" s="82"/>
      <c r="AI342" s="82"/>
    </row>
    <row r="343" spans="1:84" s="28" customFormat="1" ht="12.75" customHeight="1" x14ac:dyDescent="0.2">
      <c r="A343" s="70"/>
      <c r="B343" s="213"/>
      <c r="C343" s="15"/>
      <c r="D343" s="121"/>
      <c r="E343" s="757" t="str">
        <f>Translations!$B$588</f>
        <v>Om du behöver mer utrymme för beskrivningen kan du också använda externa filer och hänvisa till dem här.</v>
      </c>
      <c r="F343" s="757"/>
      <c r="G343" s="757"/>
      <c r="H343" s="757"/>
      <c r="I343" s="757"/>
      <c r="J343" s="757"/>
      <c r="K343" s="757"/>
      <c r="L343" s="757"/>
      <c r="M343" s="757"/>
      <c r="N343" s="757"/>
      <c r="O343" s="84"/>
      <c r="P343" s="77"/>
      <c r="Q343" s="214"/>
      <c r="R343" s="214"/>
      <c r="S343" s="214"/>
      <c r="T343" s="82"/>
      <c r="U343" s="82"/>
      <c r="V343" s="82"/>
      <c r="W343" s="82"/>
      <c r="X343" s="82"/>
      <c r="Y343" s="82"/>
      <c r="Z343" s="82"/>
      <c r="AA343" s="82"/>
      <c r="AB343" s="82"/>
      <c r="AC343" s="82"/>
      <c r="AD343" s="82"/>
      <c r="AE343" s="82"/>
      <c r="AF343" s="82"/>
      <c r="AG343" s="82"/>
      <c r="AH343" s="82"/>
      <c r="AI343" s="82"/>
    </row>
    <row r="344" spans="1:84" s="28" customFormat="1" ht="12.75" customHeight="1" x14ac:dyDescent="0.2">
      <c r="A344" s="261"/>
      <c r="B344" s="78"/>
      <c r="E344" s="836"/>
      <c r="F344" s="837"/>
      <c r="G344" s="837"/>
      <c r="H344" s="837"/>
      <c r="I344" s="837"/>
      <c r="J344" s="837"/>
      <c r="K344" s="837"/>
      <c r="L344" s="837"/>
      <c r="M344" s="837"/>
      <c r="N344" s="838"/>
      <c r="O344" s="81"/>
      <c r="P344" s="82"/>
      <c r="Q344" s="82"/>
      <c r="R344" s="82"/>
      <c r="S344" s="82"/>
      <c r="T344" s="82"/>
      <c r="U344" s="82"/>
      <c r="V344" s="82"/>
      <c r="W344" s="82"/>
      <c r="X344" s="82"/>
      <c r="Y344" s="82"/>
      <c r="Z344" s="82"/>
      <c r="AA344" s="82"/>
      <c r="AB344" s="82"/>
      <c r="AC344" s="82"/>
      <c r="AD344" s="82"/>
      <c r="AE344" s="82"/>
      <c r="AF344" s="82"/>
      <c r="AG344" s="82"/>
      <c r="AH344" s="82"/>
      <c r="AI344" s="251" t="b">
        <f>AND(COUNTA(CNTR_ListRelevantSections)&gt;0,OR(AB340,COUNTA(E338:E340)=0))</f>
        <v>0</v>
      </c>
    </row>
    <row r="345" spans="1:84" s="28" customFormat="1" ht="12.75" customHeight="1" x14ac:dyDescent="0.2">
      <c r="A345" s="261"/>
      <c r="B345" s="78"/>
      <c r="E345" s="828"/>
      <c r="F345" s="829"/>
      <c r="G345" s="829"/>
      <c r="H345" s="829"/>
      <c r="I345" s="829"/>
      <c r="J345" s="829"/>
      <c r="K345" s="829"/>
      <c r="L345" s="829"/>
      <c r="M345" s="829"/>
      <c r="N345" s="830"/>
      <c r="O345" s="81"/>
      <c r="P345" s="82"/>
      <c r="Q345" s="82"/>
      <c r="R345" s="82"/>
      <c r="S345" s="82"/>
      <c r="T345" s="82"/>
      <c r="U345" s="82"/>
      <c r="V345" s="82"/>
      <c r="W345" s="82"/>
      <c r="X345" s="82"/>
      <c r="Y345" s="82"/>
      <c r="Z345" s="82"/>
      <c r="AA345" s="82"/>
      <c r="AB345" s="82"/>
      <c r="AC345" s="82"/>
      <c r="AD345" s="82"/>
      <c r="AE345" s="82"/>
      <c r="AF345" s="82"/>
      <c r="AG345" s="82"/>
      <c r="AH345" s="82"/>
      <c r="AI345" s="251" t="b">
        <f>AI344</f>
        <v>0</v>
      </c>
    </row>
    <row r="346" spans="1:84" s="28" customFormat="1" ht="12.75" customHeight="1" x14ac:dyDescent="0.2">
      <c r="A346" s="261"/>
      <c r="B346" s="78"/>
      <c r="E346" s="828"/>
      <c r="F346" s="829"/>
      <c r="G346" s="829"/>
      <c r="H346" s="829"/>
      <c r="I346" s="829"/>
      <c r="J346" s="829"/>
      <c r="K346" s="829"/>
      <c r="L346" s="829"/>
      <c r="M346" s="829"/>
      <c r="N346" s="830"/>
      <c r="O346" s="81"/>
      <c r="P346" s="82"/>
      <c r="Q346" s="82"/>
      <c r="R346" s="82"/>
      <c r="S346" s="82"/>
      <c r="T346" s="82"/>
      <c r="U346" s="82"/>
      <c r="V346" s="82"/>
      <c r="W346" s="82"/>
      <c r="X346" s="82"/>
      <c r="Y346" s="82"/>
      <c r="Z346" s="82"/>
      <c r="AA346" s="82"/>
      <c r="AB346" s="82"/>
      <c r="AC346" s="82"/>
      <c r="AD346" s="82"/>
      <c r="AE346" s="82"/>
      <c r="AF346" s="82"/>
      <c r="AG346" s="82"/>
      <c r="AH346" s="82"/>
      <c r="AI346" s="251" t="b">
        <f>AI345</f>
        <v>0</v>
      </c>
    </row>
    <row r="347" spans="1:84" s="28" customFormat="1" ht="12.75" customHeight="1" x14ac:dyDescent="0.2">
      <c r="A347" s="261"/>
      <c r="B347" s="78"/>
      <c r="E347" s="828"/>
      <c r="F347" s="829"/>
      <c r="G347" s="829"/>
      <c r="H347" s="829"/>
      <c r="I347" s="829"/>
      <c r="J347" s="829"/>
      <c r="K347" s="829"/>
      <c r="L347" s="829"/>
      <c r="M347" s="829"/>
      <c r="N347" s="830"/>
      <c r="O347" s="81"/>
      <c r="P347" s="82"/>
      <c r="Q347" s="82"/>
      <c r="R347" s="82"/>
      <c r="S347" s="82"/>
      <c r="T347" s="82"/>
      <c r="U347" s="82"/>
      <c r="V347" s="82"/>
      <c r="W347" s="82"/>
      <c r="X347" s="82"/>
      <c r="Y347" s="82"/>
      <c r="Z347" s="82"/>
      <c r="AA347" s="82"/>
      <c r="AB347" s="82"/>
      <c r="AC347" s="82"/>
      <c r="AD347" s="82"/>
      <c r="AE347" s="82"/>
      <c r="AF347" s="82"/>
      <c r="AG347" s="82"/>
      <c r="AH347" s="82"/>
      <c r="AI347" s="251" t="b">
        <f>AI346</f>
        <v>0</v>
      </c>
    </row>
    <row r="348" spans="1:84" s="28" customFormat="1" ht="12.75" customHeight="1" x14ac:dyDescent="0.2">
      <c r="A348" s="261"/>
      <c r="B348" s="78"/>
      <c r="E348" s="831"/>
      <c r="F348" s="832"/>
      <c r="G348" s="832"/>
      <c r="H348" s="832"/>
      <c r="I348" s="832"/>
      <c r="J348" s="832"/>
      <c r="K348" s="832"/>
      <c r="L348" s="832"/>
      <c r="M348" s="832"/>
      <c r="N348" s="833"/>
      <c r="O348" s="81"/>
      <c r="P348" s="82"/>
      <c r="Q348" s="82"/>
      <c r="R348" s="82"/>
      <c r="S348" s="82"/>
      <c r="T348" s="82"/>
      <c r="U348" s="82"/>
      <c r="V348" s="82"/>
      <c r="W348" s="82"/>
      <c r="X348" s="82"/>
      <c r="Y348" s="82"/>
      <c r="Z348" s="82"/>
      <c r="AA348" s="82"/>
      <c r="AB348" s="82"/>
      <c r="AC348" s="82"/>
      <c r="AD348" s="82"/>
      <c r="AE348" s="82"/>
      <c r="AF348" s="82"/>
      <c r="AG348" s="82"/>
      <c r="AH348" s="82"/>
      <c r="AI348" s="251" t="b">
        <f>AI347</f>
        <v>0</v>
      </c>
    </row>
    <row r="349" spans="1:84" s="28" customFormat="1" ht="12.75" customHeight="1" thickBot="1" x14ac:dyDescent="0.25">
      <c r="A349" s="261"/>
      <c r="B349" s="78"/>
      <c r="D349" s="121"/>
      <c r="E349" s="262"/>
      <c r="F349" s="262"/>
      <c r="G349" s="262"/>
      <c r="H349" s="262"/>
      <c r="I349" s="262"/>
      <c r="J349" s="262"/>
      <c r="K349" s="262"/>
      <c r="L349" s="262"/>
      <c r="M349" s="262"/>
      <c r="N349" s="121"/>
      <c r="O349" s="81"/>
      <c r="P349" s="82"/>
      <c r="Q349" s="82"/>
      <c r="R349" s="82"/>
      <c r="S349" s="82"/>
      <c r="T349" s="82"/>
      <c r="U349" s="82"/>
      <c r="V349" s="82"/>
      <c r="W349" s="82"/>
      <c r="X349" s="82"/>
      <c r="Y349" s="82"/>
      <c r="Z349" s="82"/>
      <c r="AA349" s="82"/>
      <c r="AB349" s="82"/>
      <c r="AC349" s="82"/>
      <c r="AD349" s="82"/>
      <c r="AE349" s="82"/>
      <c r="AF349" s="82"/>
      <c r="AG349" s="82"/>
      <c r="AH349" s="82"/>
      <c r="AI349" s="82"/>
      <c r="CF349" s="263"/>
    </row>
    <row r="350" spans="1:84" ht="13.5" customHeight="1" thickBot="1" x14ac:dyDescent="0.25">
      <c r="A350" s="65"/>
      <c r="B350" s="69"/>
      <c r="C350" s="244"/>
      <c r="D350" s="245"/>
      <c r="E350" s="246"/>
      <c r="F350" s="247"/>
      <c r="G350" s="248"/>
      <c r="H350" s="248"/>
      <c r="I350" s="248"/>
      <c r="J350" s="248"/>
      <c r="K350" s="248"/>
      <c r="L350" s="248"/>
      <c r="M350" s="248"/>
      <c r="N350" s="248"/>
      <c r="O350" s="67"/>
      <c r="U350" s="188"/>
      <c r="X350" s="188"/>
    </row>
    <row r="351" spans="1:84" s="28" customFormat="1" ht="15" customHeight="1" thickBot="1" x14ac:dyDescent="0.25">
      <c r="A351" s="159" t="str">
        <f>IF(E351="","","PRINT")</f>
        <v/>
      </c>
      <c r="B351" s="71"/>
      <c r="C351" s="218">
        <f>C332+1</f>
        <v>18</v>
      </c>
      <c r="D351" s="15"/>
      <c r="E351" s="848"/>
      <c r="F351" s="849"/>
      <c r="G351" s="849"/>
      <c r="H351" s="849"/>
      <c r="I351" s="849"/>
      <c r="J351" s="849"/>
      <c r="K351" s="849"/>
      <c r="L351" s="850"/>
      <c r="M351" s="842" t="str">
        <f>IF(E352="","",INDEX(EUwideConstants!$F$312:$F$353,MATCH(E352,EUConst_TierActivityListNames,0)))</f>
        <v/>
      </c>
      <c r="N351" s="843"/>
      <c r="O351" s="151"/>
      <c r="P351" s="223" t="str">
        <f>IF(AND(E351&lt;&gt;"",COUNTIF(P352:$P$603,"PRINT")=0),"PRINT","")</f>
        <v/>
      </c>
      <c r="Q351" s="152"/>
      <c r="R351" s="249" t="str">
        <f>IF(E351="","",MATCH(E351,'B_Beskrivning av förbättringar'!$Q$54:$Q$83,0))</f>
        <v/>
      </c>
      <c r="S351" s="250" t="s">
        <v>21</v>
      </c>
      <c r="T351" s="152"/>
      <c r="U351" s="152"/>
      <c r="V351" s="152"/>
      <c r="W351" s="152"/>
      <c r="X351" s="152"/>
      <c r="Y351" s="152"/>
      <c r="Z351" s="152"/>
      <c r="AA351" s="152"/>
      <c r="AB351" s="152"/>
      <c r="AC351" s="152"/>
      <c r="AD351" s="152"/>
      <c r="AE351" s="152"/>
      <c r="AF351" s="152"/>
      <c r="AG351" s="152"/>
      <c r="AH351" s="152"/>
      <c r="AI351" s="251" t="b">
        <f>CNTR_CalcRelevant=EUconst_NotRelevant</f>
        <v>0</v>
      </c>
      <c r="AJ351" s="252"/>
      <c r="AK351" s="252"/>
      <c r="AL351" s="252"/>
      <c r="AM351" s="252"/>
      <c r="AN351" s="252"/>
      <c r="AO351" s="252"/>
      <c r="AP351" s="252"/>
      <c r="AQ351" s="252"/>
      <c r="AR351" s="252"/>
      <c r="AS351" s="252"/>
      <c r="AT351" s="252"/>
      <c r="AU351" s="252"/>
      <c r="AV351" s="252"/>
      <c r="AW351" s="252"/>
      <c r="AX351" s="252"/>
      <c r="AY351" s="252"/>
      <c r="AZ351" s="252"/>
      <c r="BA351" s="252"/>
      <c r="BB351" s="252"/>
      <c r="BC351" s="252"/>
      <c r="BD351" s="252"/>
      <c r="BE351" s="252"/>
      <c r="BF351" s="252"/>
      <c r="BG351" s="252"/>
      <c r="BH351" s="252"/>
      <c r="BI351" s="252"/>
      <c r="BJ351" s="252"/>
      <c r="BK351" s="252"/>
      <c r="BL351" s="252"/>
      <c r="BM351" s="252"/>
      <c r="BN351" s="252"/>
      <c r="BO351" s="252"/>
      <c r="BP351" s="252"/>
      <c r="BQ351" s="252"/>
      <c r="BR351" s="252"/>
      <c r="BS351" s="252"/>
      <c r="BT351" s="252"/>
      <c r="BU351" s="252"/>
      <c r="BV351" s="252"/>
      <c r="BW351" s="252"/>
      <c r="BX351" s="252"/>
      <c r="BY351" s="252"/>
      <c r="BZ351" s="252"/>
      <c r="CA351" s="252"/>
      <c r="CB351" s="252"/>
      <c r="CC351" s="252"/>
      <c r="CD351" s="252"/>
      <c r="CE351" s="252"/>
      <c r="CF351" s="252"/>
    </row>
    <row r="352" spans="1:84" s="28" customFormat="1" ht="15" customHeight="1" thickBot="1" x14ac:dyDescent="0.25">
      <c r="A352" s="70"/>
      <c r="B352" s="71"/>
      <c r="C352" s="15"/>
      <c r="D352" s="15"/>
      <c r="E352" s="839" t="str">
        <f>IF(E351="","",INDEX('B_Beskrivning av förbättringar'!$E$54:$E$83,R351))</f>
        <v/>
      </c>
      <c r="F352" s="840"/>
      <c r="G352" s="840"/>
      <c r="H352" s="840"/>
      <c r="I352" s="840"/>
      <c r="J352" s="840"/>
      <c r="K352" s="840"/>
      <c r="L352" s="841"/>
      <c r="M352" s="842" t="str">
        <f>IF(E351="","",INDEX('B_Beskrivning av förbättringar'!$M$54:$M$83,R351))</f>
        <v/>
      </c>
      <c r="N352" s="843"/>
      <c r="O352" s="151"/>
      <c r="P352" s="82"/>
      <c r="Q352" s="152"/>
      <c r="R352" s="238" t="str">
        <f>E352</f>
        <v/>
      </c>
      <c r="S352" s="238" t="str">
        <f>IF(E352="","",MATCH(E352,EUConst_TierActivityListNames,0)&gt;40)</f>
        <v/>
      </c>
      <c r="T352" s="152"/>
      <c r="U352" s="152"/>
      <c r="V352" s="152"/>
      <c r="W352" s="152"/>
      <c r="X352" s="152"/>
      <c r="Y352" s="152"/>
      <c r="Z352" s="152"/>
      <c r="AA352" s="152"/>
      <c r="AB352" s="152"/>
      <c r="AC352" s="152"/>
      <c r="AD352" s="152"/>
      <c r="AE352" s="152"/>
      <c r="AF352" s="152"/>
      <c r="AG352" s="152"/>
      <c r="AH352" s="152"/>
      <c r="AI352" s="152"/>
      <c r="AJ352" s="252"/>
      <c r="AK352" s="252"/>
      <c r="AL352" s="252"/>
      <c r="AM352" s="252"/>
      <c r="AN352" s="252"/>
      <c r="AO352" s="252"/>
      <c r="AP352" s="252"/>
      <c r="AQ352" s="252"/>
      <c r="AR352" s="252"/>
      <c r="AS352" s="252"/>
      <c r="AT352" s="252"/>
      <c r="AU352" s="252"/>
      <c r="AV352" s="252"/>
      <c r="AW352" s="252"/>
      <c r="AX352" s="252"/>
      <c r="AY352" s="252"/>
      <c r="AZ352" s="252"/>
      <c r="BA352" s="252"/>
      <c r="BB352" s="252"/>
      <c r="BC352" s="252"/>
      <c r="BD352" s="252"/>
      <c r="BE352" s="252"/>
      <c r="BF352" s="252"/>
      <c r="BG352" s="252"/>
      <c r="BH352" s="252"/>
      <c r="BI352" s="252"/>
      <c r="BJ352" s="252"/>
      <c r="BK352" s="252"/>
      <c r="BL352" s="252"/>
      <c r="BM352" s="252"/>
      <c r="BN352" s="252"/>
      <c r="BO352" s="252"/>
      <c r="BP352" s="252"/>
      <c r="BQ352" s="252"/>
      <c r="BR352" s="252"/>
      <c r="BS352" s="252"/>
      <c r="BT352" s="252"/>
      <c r="BU352" s="252"/>
      <c r="BV352" s="252"/>
      <c r="BW352" s="252"/>
      <c r="BX352" s="252"/>
      <c r="BY352" s="252"/>
      <c r="BZ352" s="252"/>
      <c r="CA352" s="252"/>
      <c r="CB352" s="252"/>
      <c r="CC352" s="252"/>
      <c r="CD352" s="252"/>
      <c r="CE352" s="252"/>
      <c r="CF352" s="252"/>
    </row>
    <row r="353" spans="1:84" s="28" customFormat="1" ht="5.0999999999999996" customHeight="1" x14ac:dyDescent="0.2">
      <c r="A353" s="70"/>
      <c r="B353" s="71"/>
      <c r="C353" s="15"/>
      <c r="D353" s="15"/>
      <c r="E353" s="15"/>
      <c r="F353" s="15"/>
      <c r="G353" s="5"/>
      <c r="H353" s="5"/>
      <c r="I353" s="5"/>
      <c r="M353" s="5"/>
      <c r="N353" s="5"/>
      <c r="O353" s="151"/>
      <c r="P353" s="214"/>
      <c r="Q353" s="152"/>
      <c r="R353" s="152"/>
      <c r="S353" s="152"/>
      <c r="T353" s="152"/>
      <c r="U353" s="152"/>
      <c r="V353" s="152"/>
      <c r="W353" s="152"/>
      <c r="X353" s="152"/>
      <c r="Y353" s="152"/>
      <c r="Z353" s="152"/>
      <c r="AA353" s="152"/>
      <c r="AB353" s="152"/>
      <c r="AC353" s="152"/>
      <c r="AD353" s="152"/>
      <c r="AE353" s="152"/>
      <c r="AF353" s="152"/>
      <c r="AG353" s="152"/>
      <c r="AH353" s="152"/>
      <c r="AI353" s="152"/>
      <c r="AJ353" s="252"/>
      <c r="AK353" s="252"/>
      <c r="AL353" s="252"/>
      <c r="AM353" s="252"/>
      <c r="AN353" s="252"/>
      <c r="AO353" s="252"/>
      <c r="AP353" s="252"/>
      <c r="AQ353" s="252"/>
      <c r="AR353" s="252"/>
      <c r="AS353" s="252"/>
      <c r="AT353" s="252"/>
      <c r="AU353" s="252"/>
      <c r="AV353" s="252"/>
      <c r="AW353" s="252"/>
      <c r="AX353" s="252"/>
      <c r="AY353" s="252"/>
      <c r="AZ353" s="252"/>
      <c r="BA353" s="252"/>
      <c r="BB353" s="252"/>
      <c r="BC353" s="252"/>
      <c r="BD353" s="252"/>
      <c r="BE353" s="252"/>
      <c r="BF353" s="252"/>
      <c r="BG353" s="252"/>
      <c r="BH353" s="252"/>
      <c r="BI353" s="252"/>
      <c r="BJ353" s="252"/>
      <c r="BK353" s="252"/>
      <c r="BL353" s="252"/>
      <c r="BM353" s="252"/>
      <c r="BN353" s="252"/>
      <c r="BO353" s="252"/>
      <c r="BP353" s="252"/>
      <c r="BQ353" s="252"/>
      <c r="BR353" s="252"/>
      <c r="BS353" s="252"/>
      <c r="BT353" s="252"/>
      <c r="BU353" s="252"/>
      <c r="BV353" s="252"/>
      <c r="BW353" s="252"/>
      <c r="BX353" s="252"/>
      <c r="BY353" s="252"/>
      <c r="BZ353" s="252"/>
      <c r="CA353" s="252"/>
      <c r="CB353" s="252"/>
      <c r="CC353" s="252"/>
      <c r="CD353" s="252"/>
      <c r="CE353" s="252"/>
      <c r="CF353" s="252"/>
    </row>
    <row r="354" spans="1:84" s="28" customFormat="1" ht="12.75" customHeight="1" x14ac:dyDescent="0.2">
      <c r="A354" s="70"/>
      <c r="B354" s="71"/>
      <c r="C354" s="15"/>
      <c r="D354" s="15"/>
      <c r="F354" s="844" t="str">
        <f>IF(E351="","",HYPERLINK("#JUMP_E_8",EUconst_FurtherGuidancePoint1))</f>
        <v/>
      </c>
      <c r="G354" s="845"/>
      <c r="H354" s="845"/>
      <c r="I354" s="845"/>
      <c r="J354" s="845"/>
      <c r="K354" s="845"/>
      <c r="L354" s="845"/>
      <c r="M354" s="846"/>
      <c r="N354" s="5"/>
      <c r="O354" s="151"/>
      <c r="P354" s="214"/>
      <c r="Q354" s="152"/>
      <c r="R354" s="152"/>
      <c r="S354" s="152"/>
      <c r="T354" s="152"/>
      <c r="U354" s="152"/>
      <c r="V354" s="152"/>
      <c r="W354" s="152"/>
      <c r="X354" s="152"/>
      <c r="Y354" s="152"/>
      <c r="Z354" s="152"/>
      <c r="AA354" s="152"/>
      <c r="AB354" s="152"/>
      <c r="AC354" s="152"/>
      <c r="AD354" s="152"/>
      <c r="AE354" s="152"/>
      <c r="AF354" s="152"/>
      <c r="AG354" s="152"/>
      <c r="AH354" s="152"/>
      <c r="AI354" s="152"/>
      <c r="AJ354" s="252"/>
      <c r="AK354" s="252"/>
      <c r="AL354" s="252"/>
      <c r="AM354" s="252"/>
      <c r="AN354" s="252"/>
      <c r="AO354" s="252"/>
      <c r="AP354" s="252"/>
      <c r="AQ354" s="252"/>
      <c r="AR354" s="252"/>
      <c r="AS354" s="252"/>
      <c r="AT354" s="252"/>
      <c r="AU354" s="252"/>
      <c r="AV354" s="252"/>
      <c r="AW354" s="252"/>
      <c r="AX354" s="252"/>
      <c r="AY354" s="252"/>
      <c r="AZ354" s="252"/>
      <c r="BA354" s="252"/>
      <c r="BB354" s="252"/>
      <c r="BC354" s="252"/>
      <c r="BD354" s="252"/>
      <c r="BE354" s="252"/>
      <c r="BF354" s="252"/>
      <c r="BG354" s="252"/>
      <c r="BH354" s="252"/>
      <c r="BI354" s="252"/>
      <c r="BJ354" s="252"/>
      <c r="BK354" s="252"/>
      <c r="BL354" s="252"/>
      <c r="BM354" s="252"/>
      <c r="BN354" s="252"/>
      <c r="BO354" s="252"/>
      <c r="BP354" s="252"/>
      <c r="BQ354" s="252"/>
      <c r="BR354" s="252"/>
      <c r="BS354" s="252"/>
      <c r="BT354" s="252"/>
      <c r="BU354" s="252"/>
      <c r="BV354" s="252"/>
      <c r="BW354" s="252"/>
      <c r="BX354" s="252"/>
      <c r="BY354" s="252"/>
      <c r="BZ354" s="252"/>
      <c r="CA354" s="252"/>
      <c r="CB354" s="252"/>
      <c r="CC354" s="252"/>
      <c r="CD354" s="252"/>
      <c r="CE354" s="252"/>
      <c r="CF354" s="252"/>
    </row>
    <row r="355" spans="1:84" s="28" customFormat="1" ht="5.0999999999999996" customHeight="1" x14ac:dyDescent="0.2">
      <c r="A355" s="70"/>
      <c r="B355" s="71"/>
      <c r="C355" s="15"/>
      <c r="D355" s="121"/>
      <c r="O355" s="84"/>
      <c r="P355" s="214"/>
      <c r="Q355" s="214"/>
      <c r="R355" s="214"/>
      <c r="S355" s="152"/>
      <c r="T355" s="82"/>
      <c r="U355" s="82"/>
      <c r="V355" s="82"/>
      <c r="W355" s="82"/>
      <c r="X355" s="82"/>
      <c r="Y355" s="82"/>
      <c r="Z355" s="152"/>
      <c r="AA355" s="82"/>
      <c r="AB355" s="82"/>
      <c r="AC355" s="82"/>
      <c r="AD355" s="82"/>
      <c r="AE355" s="82"/>
      <c r="AF355" s="82"/>
      <c r="AG355" s="82"/>
      <c r="AH355" s="82"/>
      <c r="AI355" s="82"/>
    </row>
    <row r="356" spans="1:84" s="28" customFormat="1" ht="38.85" customHeight="1" x14ac:dyDescent="0.2">
      <c r="A356" s="70"/>
      <c r="B356" s="71"/>
      <c r="C356" s="15"/>
      <c r="E356" s="253" t="str">
        <f>Translations!$B$609</f>
        <v>Verksamhetsuppgifter eller beräkningsfaktor:</v>
      </c>
      <c r="F356" s="254" t="str">
        <f>Translations!$B$601</f>
        <v>Krävd nivå:</v>
      </c>
      <c r="G356" s="847" t="str">
        <f>Translations!$B$610</f>
        <v xml:space="preserve">Skäl för tidigare avvikelse: </v>
      </c>
      <c r="H356" s="847"/>
      <c r="I356" s="253" t="str">
        <f>Translations!$B$611</f>
        <v>Inverkan på nivåer?</v>
      </c>
      <c r="J356" s="253" t="str">
        <f>Translations!$B$612</f>
        <v>Vidtagna åtgärder:</v>
      </c>
      <c r="K356" s="254" t="str">
        <f>Translations!$B$585</f>
        <v>När?</v>
      </c>
      <c r="L356" s="254" t="str">
        <f>Translations!$B$603</f>
        <v>Tillämpad nivå:</v>
      </c>
      <c r="O356" s="151"/>
      <c r="P356" s="82"/>
      <c r="Q356" s="152"/>
      <c r="R356" s="214"/>
      <c r="S356" s="214"/>
      <c r="T356" s="152"/>
      <c r="U356" s="152"/>
      <c r="V356" s="152"/>
      <c r="W356" s="152"/>
      <c r="X356" s="152"/>
      <c r="Y356" s="152"/>
      <c r="Z356" s="152"/>
      <c r="AA356" s="255" t="s">
        <v>22</v>
      </c>
      <c r="AB356" s="152" t="str">
        <f>$E$33</f>
        <v>Verksamhetsuppgifter eller beräkningsfaktor:</v>
      </c>
      <c r="AC356" s="152" t="str">
        <f>G356</f>
        <v xml:space="preserve">Skäl för tidigare avvikelse: </v>
      </c>
      <c r="AD356" s="152" t="str">
        <f>I356</f>
        <v>Inverkan på nivåer?</v>
      </c>
      <c r="AE356" s="152" t="str">
        <f>J356</f>
        <v>Vidtagna åtgärder:</v>
      </c>
      <c r="AF356" s="152" t="str">
        <f>K356</f>
        <v>När?</v>
      </c>
      <c r="AG356" s="152" t="str">
        <f>L356</f>
        <v>Tillämpad nivå:</v>
      </c>
      <c r="AH356" s="152"/>
      <c r="AI356" s="82"/>
      <c r="AJ356" s="252"/>
      <c r="AK356" s="252"/>
      <c r="AL356" s="252"/>
      <c r="AM356" s="252"/>
      <c r="AN356" s="252"/>
      <c r="AO356" s="252"/>
      <c r="AP356" s="252"/>
      <c r="AQ356" s="252"/>
      <c r="AR356" s="252"/>
      <c r="AS356" s="252"/>
      <c r="AT356" s="252"/>
      <c r="AU356" s="252"/>
      <c r="AV356" s="252"/>
      <c r="AW356" s="252"/>
      <c r="AX356" s="252"/>
      <c r="AY356" s="252"/>
      <c r="AZ356" s="252"/>
      <c r="BA356" s="252"/>
      <c r="BB356" s="252"/>
      <c r="BC356" s="252"/>
      <c r="BD356" s="252"/>
      <c r="BE356" s="252"/>
      <c r="BF356" s="252"/>
      <c r="BG356" s="252"/>
      <c r="BH356" s="252"/>
      <c r="BI356" s="252"/>
      <c r="BJ356" s="252"/>
      <c r="BK356" s="252"/>
      <c r="BL356" s="252"/>
      <c r="BM356" s="252"/>
      <c r="BN356" s="252"/>
      <c r="BO356" s="252"/>
      <c r="BP356" s="252"/>
      <c r="BQ356" s="252"/>
      <c r="BR356" s="252"/>
      <c r="BS356" s="252"/>
      <c r="BT356" s="252"/>
      <c r="BU356" s="252"/>
      <c r="BV356" s="252"/>
      <c r="BW356" s="252"/>
      <c r="BX356" s="252"/>
      <c r="BY356" s="252"/>
      <c r="BZ356" s="252"/>
      <c r="CA356" s="252"/>
      <c r="CB356" s="252"/>
      <c r="CC356" s="252"/>
      <c r="CD356" s="252"/>
      <c r="CE356" s="252"/>
      <c r="CF356" s="252"/>
    </row>
    <row r="357" spans="1:84" s="28" customFormat="1" ht="15" customHeight="1" x14ac:dyDescent="0.2">
      <c r="A357" s="70"/>
      <c r="B357" s="71"/>
      <c r="D357" s="91" t="s">
        <v>6</v>
      </c>
      <c r="E357" s="256"/>
      <c r="F357" s="257" t="str">
        <f>IF(OR(X357="",X357=EUconst_NA),"",IF(CNTR_SmallEmitter,1,X357))</f>
        <v/>
      </c>
      <c r="G357" s="826"/>
      <c r="H357" s="827"/>
      <c r="I357" s="99"/>
      <c r="J357" s="99"/>
      <c r="K357" s="221"/>
      <c r="L357" s="258"/>
      <c r="M357" s="834" t="str">
        <f>IF(OR(ISBLANK(L357),L357=EUconst_NoTier),"",IF($Z357=0,EUconst_NotApplicable,IF(ISERROR($Z357),"",$Z357)))</f>
        <v/>
      </c>
      <c r="N357" s="835"/>
      <c r="O357" s="84"/>
      <c r="P357" s="214"/>
      <c r="Q357" s="214"/>
      <c r="R357" s="238" t="str">
        <f>E352</f>
        <v/>
      </c>
      <c r="S357" s="152"/>
      <c r="T357" s="251" t="str">
        <f>IF(COUNTIF(EUconst_FactorRelevantInklPFC,E357)=0,"",INDEX(EUwideConstants!$C$665:$C$680,MATCH(E357,EUconst_FactorRelevantInklPFC,0))&amp;R357)</f>
        <v/>
      </c>
      <c r="U357" s="82"/>
      <c r="V357" s="251" t="str">
        <f>IF(T357="","",INDEX(EUwideConstants!$E$665:$E$680,MATCH(E357,EUconst_FactorRelevantInklPFC,0)))</f>
        <v/>
      </c>
      <c r="W357" s="82"/>
      <c r="X357" s="223" t="str">
        <f>IF(OR(R357="",T357=""),"",IF(CNTR_IsCategoryA,INDEX(EUwideConstants!$G:$G,MATCH(T357,EUwideConstants!$Q:$Q,0)),INDEX(EUwideConstants!$N:$N,MATCH(T357,EUwideConstants!$Q:$Q,0))))</f>
        <v/>
      </c>
      <c r="Y357" s="251" t="str">
        <f>IF(F357="","",IF(F357=EUconst_NA,"",INDEX(EUwideConstants!$H:$M,MATCH(T357,EUwideConstants!$Q:$Q,0),MATCH(F357,CNTR_TierList,0))))</f>
        <v/>
      </c>
      <c r="Z357" s="251" t="str">
        <f>IF(ISBLANK(L357),"",IF(L357=EUconst_NA,"",INDEX(EUwideConstants!$H:$M,MATCH(T357,EUwideConstants!$Q:$Q,0),MATCH(L357,CNTR_TierList,0))))</f>
        <v/>
      </c>
      <c r="AA357" s="82"/>
      <c r="AB357" s="223" t="b">
        <f>AND(COUNTA(CNTR_ListRelevantSections)&gt;0,E351="")</f>
        <v>0</v>
      </c>
      <c r="AC357" s="223" t="b">
        <f>AND(COUNTA(CNTR_ListRelevantSections)&gt;0,OR(E357="",AB357))</f>
        <v>0</v>
      </c>
      <c r="AD357" s="223" t="b">
        <f t="shared" ref="AD357:AE359" si="17">AC357</f>
        <v>0</v>
      </c>
      <c r="AE357" s="223" t="b">
        <f t="shared" si="17"/>
        <v>0</v>
      </c>
      <c r="AF357" s="223" t="b">
        <f>OR(AD357,AND(J357&lt;&gt;"",J357=FALSE))</f>
        <v>0</v>
      </c>
      <c r="AG357" s="223" t="b">
        <f>OR(AF357,AND(I357&lt;&gt;"",I357=FALSE))</f>
        <v>0</v>
      </c>
      <c r="AH357" s="82"/>
      <c r="AI357" s="82"/>
      <c r="AJ357" s="252"/>
      <c r="AK357" s="252"/>
      <c r="AL357" s="252"/>
      <c r="AM357" s="252"/>
      <c r="AN357" s="252"/>
      <c r="AO357" s="252"/>
      <c r="AP357" s="252"/>
      <c r="AQ357" s="252"/>
      <c r="AR357" s="252"/>
      <c r="AS357" s="252"/>
      <c r="AT357" s="252"/>
      <c r="AU357" s="252"/>
      <c r="AV357" s="252"/>
      <c r="AW357" s="252"/>
      <c r="AX357" s="252"/>
      <c r="AY357" s="252"/>
      <c r="AZ357" s="252"/>
      <c r="BA357" s="252"/>
      <c r="BB357" s="252"/>
      <c r="BC357" s="252"/>
      <c r="BD357" s="252"/>
      <c r="BE357" s="252"/>
      <c r="BF357" s="252"/>
      <c r="BG357" s="252"/>
      <c r="BH357" s="252"/>
      <c r="BI357" s="252"/>
      <c r="BJ357" s="252"/>
      <c r="BK357" s="252"/>
      <c r="BL357" s="252"/>
      <c r="BM357" s="252"/>
      <c r="BN357" s="252"/>
      <c r="BO357" s="252"/>
      <c r="BP357" s="252"/>
      <c r="BQ357" s="252"/>
      <c r="BR357" s="252"/>
      <c r="BS357" s="252"/>
      <c r="BT357" s="252"/>
      <c r="BU357" s="252"/>
      <c r="BV357" s="252"/>
      <c r="BW357" s="252"/>
      <c r="BX357" s="252"/>
      <c r="BY357" s="252"/>
      <c r="BZ357" s="252"/>
      <c r="CA357" s="252"/>
      <c r="CB357" s="252"/>
      <c r="CC357" s="252"/>
      <c r="CD357" s="252"/>
      <c r="CE357" s="252"/>
      <c r="CF357" s="252"/>
    </row>
    <row r="358" spans="1:84" s="28" customFormat="1" ht="15" customHeight="1" x14ac:dyDescent="0.2">
      <c r="A358" s="70"/>
      <c r="B358" s="71"/>
      <c r="D358" s="91" t="s">
        <v>8</v>
      </c>
      <c r="E358" s="256"/>
      <c r="F358" s="257" t="str">
        <f>IF(OR(X358="",X358=EUconst_NA),"",IF(CNTR_SmallEmitter,1,X358))</f>
        <v/>
      </c>
      <c r="G358" s="826"/>
      <c r="H358" s="827"/>
      <c r="I358" s="99"/>
      <c r="J358" s="99"/>
      <c r="K358" s="221"/>
      <c r="L358" s="258"/>
      <c r="M358" s="834" t="str">
        <f>IF(OR(ISBLANK(L358),L358=EUconst_NoTier),"",IF($Z358=0,EUconst_NotApplicable,IF(ISERROR($Z358),"",$Z358)))</f>
        <v/>
      </c>
      <c r="N358" s="835"/>
      <c r="O358" s="84"/>
      <c r="P358" s="214"/>
      <c r="Q358" s="214"/>
      <c r="R358" s="238" t="str">
        <f>R357</f>
        <v/>
      </c>
      <c r="S358" s="152"/>
      <c r="T358" s="251" t="str">
        <f>IF(COUNTIF(EUconst_FactorRelevantInklPFC,E358)=0,"",INDEX(EUwideConstants!$C$665:$C$680,MATCH(E358,EUconst_FactorRelevantInklPFC,0))&amp;R358)</f>
        <v/>
      </c>
      <c r="U358" s="82"/>
      <c r="V358" s="251" t="str">
        <f>IF(T358="","",INDEX(EUwideConstants!$E$665:$E$680,MATCH(E358,EUconst_FactorRelevantInklPFC,0)))</f>
        <v/>
      </c>
      <c r="W358" s="82"/>
      <c r="X358" s="223" t="str">
        <f>IF(OR(R358="",T358=""),"",IF(CNTR_IsCategoryA,INDEX(EUwideConstants!$G:$G,MATCH(T358,EUwideConstants!$Q:$Q,0)),INDEX(EUwideConstants!$N:$N,MATCH(T358,EUwideConstants!$Q:$Q,0))))</f>
        <v/>
      </c>
      <c r="Y358" s="251" t="str">
        <f>IF(F358="","",IF(F358=EUconst_NA,"",INDEX(EUwideConstants!$H:$M,MATCH(T358,EUwideConstants!$Q:$Q,0),MATCH(F358,CNTR_TierList,0))))</f>
        <v/>
      </c>
      <c r="Z358" s="251" t="str">
        <f>IF(ISBLANK(L358),"",IF(L358=EUconst_NA,"",INDEX(EUwideConstants!$H:$M,MATCH(T358,EUwideConstants!$Q:$Q,0),MATCH(L358,CNTR_TierList,0))))</f>
        <v/>
      </c>
      <c r="AA358" s="82"/>
      <c r="AB358" s="223" t="b">
        <f>AND(COUNTA(CNTR_ListRelevantSections)&gt;0,E351="")</f>
        <v>0</v>
      </c>
      <c r="AC358" s="223" t="b">
        <f>AND(COUNTA(CNTR_ListRelevantSections)&gt;0,OR(E358="",AB358))</f>
        <v>0</v>
      </c>
      <c r="AD358" s="223" t="b">
        <f t="shared" si="17"/>
        <v>0</v>
      </c>
      <c r="AE358" s="223" t="b">
        <f t="shared" si="17"/>
        <v>0</v>
      </c>
      <c r="AF358" s="223" t="b">
        <f>OR(AD358,AND(J358&lt;&gt;"",J358=FALSE))</f>
        <v>0</v>
      </c>
      <c r="AG358" s="223" t="b">
        <f>OR(AF358,AND(I358&lt;&gt;"",I358=FALSE))</f>
        <v>0</v>
      </c>
      <c r="AH358" s="82"/>
      <c r="AI358" s="82"/>
      <c r="AJ358" s="252"/>
      <c r="AK358" s="252"/>
      <c r="AL358" s="252"/>
      <c r="AM358" s="252"/>
      <c r="AN358" s="252"/>
      <c r="AO358" s="252"/>
      <c r="AP358" s="252"/>
      <c r="AQ358" s="252"/>
      <c r="AR358" s="252"/>
      <c r="AS358" s="252"/>
      <c r="AT358" s="252"/>
      <c r="AU358" s="252"/>
      <c r="AV358" s="252"/>
      <c r="AW358" s="252"/>
      <c r="AX358" s="252"/>
      <c r="AY358" s="252"/>
      <c r="AZ358" s="252"/>
      <c r="BA358" s="252"/>
      <c r="BB358" s="252"/>
      <c r="BC358" s="252"/>
      <c r="BD358" s="252"/>
      <c r="BE358" s="252"/>
      <c r="BF358" s="252"/>
      <c r="BG358" s="252"/>
      <c r="BH358" s="252"/>
      <c r="BI358" s="252"/>
      <c r="BJ358" s="252"/>
      <c r="BK358" s="252"/>
      <c r="BL358" s="252"/>
      <c r="BM358" s="252"/>
      <c r="BN358" s="252"/>
      <c r="BO358" s="252"/>
      <c r="BP358" s="252"/>
      <c r="BQ358" s="252"/>
      <c r="BR358" s="252"/>
      <c r="BS358" s="252"/>
      <c r="BT358" s="252"/>
      <c r="BU358" s="252"/>
      <c r="BV358" s="252"/>
      <c r="BW358" s="252"/>
      <c r="BX358" s="252"/>
      <c r="BY358" s="252"/>
      <c r="BZ358" s="252"/>
      <c r="CA358" s="252"/>
      <c r="CB358" s="252"/>
      <c r="CC358" s="252"/>
      <c r="CD358" s="252"/>
      <c r="CE358" s="252"/>
      <c r="CF358" s="252"/>
    </row>
    <row r="359" spans="1:84" s="28" customFormat="1" ht="15" customHeight="1" x14ac:dyDescent="0.2">
      <c r="A359" s="70"/>
      <c r="B359" s="71"/>
      <c r="D359" s="91" t="s">
        <v>9</v>
      </c>
      <c r="E359" s="256"/>
      <c r="F359" s="257" t="str">
        <f>IF(OR(X359="",X359=EUconst_NA),"",IF(CNTR_SmallEmitter,1,X359))</f>
        <v/>
      </c>
      <c r="G359" s="826"/>
      <c r="H359" s="827"/>
      <c r="I359" s="99"/>
      <c r="J359" s="99"/>
      <c r="K359" s="221"/>
      <c r="L359" s="258"/>
      <c r="M359" s="834" t="str">
        <f>IF(OR(ISBLANK(L359),L359=EUconst_NoTier),"",IF($Z359=0,EUconst_NotApplicable,IF(ISERROR($Z359),"",$Z359)))</f>
        <v/>
      </c>
      <c r="N359" s="835"/>
      <c r="O359" s="84"/>
      <c r="P359" s="214"/>
      <c r="Q359" s="214"/>
      <c r="R359" s="238" t="str">
        <f>R358</f>
        <v/>
      </c>
      <c r="S359" s="152"/>
      <c r="T359" s="251" t="str">
        <f>IF(COUNTIF(EUconst_FactorRelevantInklPFC,E359)=0,"",INDEX(EUwideConstants!$C$665:$C$680,MATCH(E359,EUconst_FactorRelevantInklPFC,0))&amp;R359)</f>
        <v/>
      </c>
      <c r="U359" s="82"/>
      <c r="V359" s="251" t="str">
        <f>IF(T359="","",INDEX(EUwideConstants!$E$665:$E$680,MATCH(E359,EUconst_FactorRelevantInklPFC,0)))</f>
        <v/>
      </c>
      <c r="W359" s="82"/>
      <c r="X359" s="223" t="str">
        <f>IF(OR(R359="",T359=""),"",IF(CNTR_IsCategoryA,INDEX(EUwideConstants!$G:$G,MATCH(T359,EUwideConstants!$Q:$Q,0)),INDEX(EUwideConstants!$N:$N,MATCH(T359,EUwideConstants!$Q:$Q,0))))</f>
        <v/>
      </c>
      <c r="Y359" s="251" t="str">
        <f>IF(F359="","",IF(F359=EUconst_NA,"",INDEX(EUwideConstants!$H:$M,MATCH(T359,EUwideConstants!$Q:$Q,0),MATCH(F359,CNTR_TierList,0))))</f>
        <v/>
      </c>
      <c r="Z359" s="251" t="str">
        <f>IF(ISBLANK(L359),"",IF(L359=EUconst_NA,"",INDEX(EUwideConstants!$H:$M,MATCH(T359,EUwideConstants!$Q:$Q,0),MATCH(L359,CNTR_TierList,0))))</f>
        <v/>
      </c>
      <c r="AA359" s="82"/>
      <c r="AB359" s="223" t="b">
        <f>AND(COUNTA(CNTR_ListRelevantSections)&gt;0,E351="")</f>
        <v>0</v>
      </c>
      <c r="AC359" s="223" t="b">
        <f>AND(COUNTA(CNTR_ListRelevantSections)&gt;0,OR(E359="",AB359))</f>
        <v>0</v>
      </c>
      <c r="AD359" s="223" t="b">
        <f t="shared" si="17"/>
        <v>0</v>
      </c>
      <c r="AE359" s="223" t="b">
        <f t="shared" si="17"/>
        <v>0</v>
      </c>
      <c r="AF359" s="223" t="b">
        <f>OR(AD359,AND(J359&lt;&gt;"",J359=FALSE))</f>
        <v>0</v>
      </c>
      <c r="AG359" s="223" t="b">
        <f>OR(AF359,AND(I359&lt;&gt;"",I359=FALSE))</f>
        <v>0</v>
      </c>
      <c r="AH359" s="82"/>
      <c r="AI359" s="82"/>
      <c r="AJ359" s="252"/>
      <c r="AK359" s="252"/>
      <c r="AL359" s="252"/>
      <c r="AM359" s="252"/>
      <c r="AN359" s="252"/>
      <c r="AO359" s="252"/>
      <c r="AP359" s="252"/>
      <c r="AQ359" s="252"/>
      <c r="AR359" s="252"/>
      <c r="AS359" s="252"/>
      <c r="AT359" s="252"/>
      <c r="AU359" s="252"/>
      <c r="AV359" s="252"/>
      <c r="AW359" s="252"/>
      <c r="AX359" s="252"/>
      <c r="AY359" s="252"/>
      <c r="AZ359" s="252"/>
      <c r="BA359" s="252"/>
      <c r="BB359" s="252"/>
      <c r="BC359" s="252"/>
      <c r="BD359" s="252"/>
      <c r="BE359" s="252"/>
      <c r="BF359" s="252"/>
      <c r="BG359" s="252"/>
      <c r="BH359" s="252"/>
      <c r="BI359" s="252"/>
      <c r="BJ359" s="252"/>
      <c r="BK359" s="252"/>
      <c r="BL359" s="252"/>
      <c r="BM359" s="252"/>
      <c r="BN359" s="252"/>
      <c r="BO359" s="252"/>
      <c r="BP359" s="252"/>
      <c r="BQ359" s="252"/>
      <c r="BR359" s="252"/>
      <c r="BS359" s="252"/>
      <c r="BT359" s="252"/>
      <c r="BU359" s="252"/>
      <c r="BV359" s="252"/>
      <c r="BW359" s="252"/>
      <c r="BX359" s="252"/>
      <c r="BY359" s="252"/>
      <c r="BZ359" s="252"/>
      <c r="CA359" s="252"/>
      <c r="CB359" s="252"/>
      <c r="CC359" s="252"/>
      <c r="CD359" s="252"/>
      <c r="CE359" s="252"/>
      <c r="CF359" s="252"/>
    </row>
    <row r="360" spans="1:84" s="28" customFormat="1" ht="5.0999999999999996" customHeight="1" x14ac:dyDescent="0.2">
      <c r="A360" s="70"/>
      <c r="B360" s="71"/>
      <c r="C360" s="15"/>
      <c r="D360" s="121"/>
      <c r="G360" s="121"/>
      <c r="H360" s="121"/>
      <c r="I360" s="121"/>
      <c r="J360" s="121"/>
      <c r="O360" s="84"/>
      <c r="P360" s="214"/>
      <c r="Q360" s="214"/>
      <c r="R360" s="214"/>
      <c r="S360" s="214"/>
      <c r="T360" s="82"/>
      <c r="U360" s="82"/>
      <c r="V360" s="82"/>
      <c r="W360" s="82"/>
      <c r="X360" s="82"/>
      <c r="Y360" s="82"/>
      <c r="Z360" s="82"/>
      <c r="AA360" s="82"/>
      <c r="AB360" s="82"/>
      <c r="AC360" s="82"/>
      <c r="AD360" s="82"/>
      <c r="AE360" s="82"/>
      <c r="AF360" s="82"/>
      <c r="AG360" s="82"/>
      <c r="AH360" s="82"/>
      <c r="AI360" s="82"/>
    </row>
    <row r="361" spans="1:84" s="28" customFormat="1" ht="12.75" customHeight="1" x14ac:dyDescent="0.2">
      <c r="A361" s="70"/>
      <c r="B361" s="71"/>
      <c r="D361" s="121" t="s">
        <v>12</v>
      </c>
      <c r="E361" s="259" t="str">
        <f>Translations!$B$94</f>
        <v>Beskrivning</v>
      </c>
      <c r="G361" s="260"/>
      <c r="H361" s="121"/>
      <c r="I361" s="121"/>
      <c r="J361" s="121"/>
      <c r="K361" s="121"/>
      <c r="L361" s="121"/>
      <c r="M361" s="121"/>
      <c r="N361" s="121"/>
      <c r="O361" s="84"/>
      <c r="P361" s="214"/>
      <c r="Q361" s="214"/>
      <c r="R361" s="214"/>
      <c r="S361" s="214"/>
      <c r="T361" s="82"/>
      <c r="U361" s="82"/>
      <c r="V361" s="82"/>
      <c r="W361" s="82"/>
      <c r="X361" s="82"/>
      <c r="Y361" s="82"/>
      <c r="Z361" s="82"/>
      <c r="AA361" s="82"/>
      <c r="AB361" s="82"/>
      <c r="AC361" s="82"/>
      <c r="AD361" s="82"/>
      <c r="AE361" s="82"/>
      <c r="AF361" s="82"/>
      <c r="AG361" s="82"/>
      <c r="AH361" s="82"/>
      <c r="AI361" s="82"/>
    </row>
    <row r="362" spans="1:84" s="28" customFormat="1" ht="12.75" customHeight="1" x14ac:dyDescent="0.2">
      <c r="A362" s="70"/>
      <c r="B362" s="213"/>
      <c r="C362" s="15"/>
      <c r="D362" s="121"/>
      <c r="E362" s="757" t="str">
        <f>Translations!$B$588</f>
        <v>Om du behöver mer utrymme för beskrivningen kan du också använda externa filer och hänvisa till dem här.</v>
      </c>
      <c r="F362" s="757"/>
      <c r="G362" s="757"/>
      <c r="H362" s="757"/>
      <c r="I362" s="757"/>
      <c r="J362" s="757"/>
      <c r="K362" s="757"/>
      <c r="L362" s="757"/>
      <c r="M362" s="757"/>
      <c r="N362" s="757"/>
      <c r="O362" s="84"/>
      <c r="P362" s="77"/>
      <c r="Q362" s="214"/>
      <c r="R362" s="214"/>
      <c r="S362" s="214"/>
      <c r="T362" s="82"/>
      <c r="U362" s="82"/>
      <c r="V362" s="82"/>
      <c r="W362" s="82"/>
      <c r="X362" s="82"/>
      <c r="Y362" s="82"/>
      <c r="Z362" s="82"/>
      <c r="AA362" s="82"/>
      <c r="AB362" s="82"/>
      <c r="AC362" s="82"/>
      <c r="AD362" s="82"/>
      <c r="AE362" s="82"/>
      <c r="AF362" s="82"/>
      <c r="AG362" s="82"/>
      <c r="AH362" s="82"/>
      <c r="AI362" s="82"/>
    </row>
    <row r="363" spans="1:84" s="28" customFormat="1" ht="12.75" customHeight="1" x14ac:dyDescent="0.2">
      <c r="A363" s="261"/>
      <c r="B363" s="78"/>
      <c r="E363" s="836"/>
      <c r="F363" s="837"/>
      <c r="G363" s="837"/>
      <c r="H363" s="837"/>
      <c r="I363" s="837"/>
      <c r="J363" s="837"/>
      <c r="K363" s="837"/>
      <c r="L363" s="837"/>
      <c r="M363" s="837"/>
      <c r="N363" s="838"/>
      <c r="O363" s="81"/>
      <c r="P363" s="82"/>
      <c r="Q363" s="82"/>
      <c r="R363" s="82"/>
      <c r="S363" s="82"/>
      <c r="T363" s="82"/>
      <c r="U363" s="82"/>
      <c r="V363" s="82"/>
      <c r="W363" s="82"/>
      <c r="X363" s="82"/>
      <c r="Y363" s="82"/>
      <c r="Z363" s="82"/>
      <c r="AA363" s="82"/>
      <c r="AB363" s="82"/>
      <c r="AC363" s="82"/>
      <c r="AD363" s="82"/>
      <c r="AE363" s="82"/>
      <c r="AF363" s="82"/>
      <c r="AG363" s="82"/>
      <c r="AH363" s="82"/>
      <c r="AI363" s="251" t="b">
        <f>AND(COUNTA(CNTR_ListRelevantSections)&gt;0,OR(AB359,COUNTA(E357:E359)=0))</f>
        <v>0</v>
      </c>
    </row>
    <row r="364" spans="1:84" s="28" customFormat="1" ht="12.75" customHeight="1" x14ac:dyDescent="0.2">
      <c r="A364" s="261"/>
      <c r="B364" s="78"/>
      <c r="E364" s="828"/>
      <c r="F364" s="829"/>
      <c r="G364" s="829"/>
      <c r="H364" s="829"/>
      <c r="I364" s="829"/>
      <c r="J364" s="829"/>
      <c r="K364" s="829"/>
      <c r="L364" s="829"/>
      <c r="M364" s="829"/>
      <c r="N364" s="830"/>
      <c r="O364" s="81"/>
      <c r="P364" s="82"/>
      <c r="Q364" s="82"/>
      <c r="R364" s="82"/>
      <c r="S364" s="82"/>
      <c r="T364" s="82"/>
      <c r="U364" s="82"/>
      <c r="V364" s="82"/>
      <c r="W364" s="82"/>
      <c r="X364" s="82"/>
      <c r="Y364" s="82"/>
      <c r="Z364" s="82"/>
      <c r="AA364" s="82"/>
      <c r="AB364" s="82"/>
      <c r="AC364" s="82"/>
      <c r="AD364" s="82"/>
      <c r="AE364" s="82"/>
      <c r="AF364" s="82"/>
      <c r="AG364" s="82"/>
      <c r="AH364" s="82"/>
      <c r="AI364" s="251" t="b">
        <f>AI363</f>
        <v>0</v>
      </c>
    </row>
    <row r="365" spans="1:84" s="28" customFormat="1" ht="12.75" customHeight="1" x14ac:dyDescent="0.2">
      <c r="A365" s="261"/>
      <c r="B365" s="78"/>
      <c r="E365" s="828"/>
      <c r="F365" s="829"/>
      <c r="G365" s="829"/>
      <c r="H365" s="829"/>
      <c r="I365" s="829"/>
      <c r="J365" s="829"/>
      <c r="K365" s="829"/>
      <c r="L365" s="829"/>
      <c r="M365" s="829"/>
      <c r="N365" s="830"/>
      <c r="O365" s="81"/>
      <c r="P365" s="82"/>
      <c r="Q365" s="82"/>
      <c r="R365" s="82"/>
      <c r="S365" s="82"/>
      <c r="T365" s="82"/>
      <c r="U365" s="82"/>
      <c r="V365" s="82"/>
      <c r="W365" s="82"/>
      <c r="X365" s="82"/>
      <c r="Y365" s="82"/>
      <c r="Z365" s="82"/>
      <c r="AA365" s="82"/>
      <c r="AB365" s="82"/>
      <c r="AC365" s="82"/>
      <c r="AD365" s="82"/>
      <c r="AE365" s="82"/>
      <c r="AF365" s="82"/>
      <c r="AG365" s="82"/>
      <c r="AH365" s="82"/>
      <c r="AI365" s="251" t="b">
        <f>AI364</f>
        <v>0</v>
      </c>
    </row>
    <row r="366" spans="1:84" s="28" customFormat="1" ht="12.75" customHeight="1" x14ac:dyDescent="0.2">
      <c r="A366" s="261"/>
      <c r="B366" s="78"/>
      <c r="E366" s="828"/>
      <c r="F366" s="829"/>
      <c r="G366" s="829"/>
      <c r="H366" s="829"/>
      <c r="I366" s="829"/>
      <c r="J366" s="829"/>
      <c r="K366" s="829"/>
      <c r="L366" s="829"/>
      <c r="M366" s="829"/>
      <c r="N366" s="830"/>
      <c r="O366" s="81"/>
      <c r="P366" s="82"/>
      <c r="Q366" s="82"/>
      <c r="R366" s="82"/>
      <c r="S366" s="82"/>
      <c r="T366" s="82"/>
      <c r="U366" s="82"/>
      <c r="V366" s="82"/>
      <c r="W366" s="82"/>
      <c r="X366" s="82"/>
      <c r="Y366" s="82"/>
      <c r="Z366" s="82"/>
      <c r="AA366" s="82"/>
      <c r="AB366" s="82"/>
      <c r="AC366" s="82"/>
      <c r="AD366" s="82"/>
      <c r="AE366" s="82"/>
      <c r="AF366" s="82"/>
      <c r="AG366" s="82"/>
      <c r="AH366" s="82"/>
      <c r="AI366" s="251" t="b">
        <f>AI365</f>
        <v>0</v>
      </c>
    </row>
    <row r="367" spans="1:84" s="28" customFormat="1" ht="12.75" customHeight="1" x14ac:dyDescent="0.2">
      <c r="A367" s="261"/>
      <c r="B367" s="78"/>
      <c r="E367" s="831"/>
      <c r="F367" s="832"/>
      <c r="G367" s="832"/>
      <c r="H367" s="832"/>
      <c r="I367" s="832"/>
      <c r="J367" s="832"/>
      <c r="K367" s="832"/>
      <c r="L367" s="832"/>
      <c r="M367" s="832"/>
      <c r="N367" s="833"/>
      <c r="O367" s="81"/>
      <c r="P367" s="82"/>
      <c r="Q367" s="82"/>
      <c r="R367" s="82"/>
      <c r="S367" s="82"/>
      <c r="T367" s="82"/>
      <c r="U367" s="82"/>
      <c r="V367" s="82"/>
      <c r="W367" s="82"/>
      <c r="X367" s="82"/>
      <c r="Y367" s="82"/>
      <c r="Z367" s="82"/>
      <c r="AA367" s="82"/>
      <c r="AB367" s="82"/>
      <c r="AC367" s="82"/>
      <c r="AD367" s="82"/>
      <c r="AE367" s="82"/>
      <c r="AF367" s="82"/>
      <c r="AG367" s="82"/>
      <c r="AH367" s="82"/>
      <c r="AI367" s="251" t="b">
        <f>AI366</f>
        <v>0</v>
      </c>
    </row>
    <row r="368" spans="1:84" s="28" customFormat="1" ht="12.75" customHeight="1" thickBot="1" x14ac:dyDescent="0.25">
      <c r="A368" s="261"/>
      <c r="B368" s="78"/>
      <c r="D368" s="121"/>
      <c r="E368" s="262"/>
      <c r="F368" s="262"/>
      <c r="G368" s="262"/>
      <c r="H368" s="262"/>
      <c r="I368" s="262"/>
      <c r="J368" s="262"/>
      <c r="K368" s="262"/>
      <c r="L368" s="262"/>
      <c r="M368" s="262"/>
      <c r="N368" s="121"/>
      <c r="O368" s="81"/>
      <c r="P368" s="82"/>
      <c r="Q368" s="82"/>
      <c r="R368" s="82"/>
      <c r="S368" s="82"/>
      <c r="T368" s="82"/>
      <c r="U368" s="82"/>
      <c r="V368" s="82"/>
      <c r="W368" s="82"/>
      <c r="X368" s="82"/>
      <c r="Y368" s="82"/>
      <c r="Z368" s="82"/>
      <c r="AA368" s="82"/>
      <c r="AB368" s="82"/>
      <c r="AC368" s="82"/>
      <c r="AD368" s="82"/>
      <c r="AE368" s="82"/>
      <c r="AF368" s="82"/>
      <c r="AG368" s="82"/>
      <c r="AH368" s="82"/>
      <c r="AI368" s="82"/>
      <c r="CF368" s="263"/>
    </row>
    <row r="369" spans="1:84" ht="13.5" customHeight="1" thickBot="1" x14ac:dyDescent="0.25">
      <c r="A369" s="65"/>
      <c r="B369" s="69"/>
      <c r="C369" s="244"/>
      <c r="D369" s="245"/>
      <c r="E369" s="246"/>
      <c r="F369" s="247"/>
      <c r="G369" s="248"/>
      <c r="H369" s="248"/>
      <c r="I369" s="248"/>
      <c r="J369" s="248"/>
      <c r="K369" s="248"/>
      <c r="L369" s="248"/>
      <c r="M369" s="248"/>
      <c r="N369" s="248"/>
      <c r="O369" s="67"/>
      <c r="U369" s="188"/>
      <c r="X369" s="188"/>
    </row>
    <row r="370" spans="1:84" s="28" customFormat="1" ht="15" customHeight="1" thickBot="1" x14ac:dyDescent="0.25">
      <c r="A370" s="159" t="str">
        <f>IF(E370="","","PRINT")</f>
        <v/>
      </c>
      <c r="B370" s="71"/>
      <c r="C370" s="218">
        <f>C351+1</f>
        <v>19</v>
      </c>
      <c r="D370" s="15"/>
      <c r="E370" s="848"/>
      <c r="F370" s="849"/>
      <c r="G370" s="849"/>
      <c r="H370" s="849"/>
      <c r="I370" s="849"/>
      <c r="J370" s="849"/>
      <c r="K370" s="849"/>
      <c r="L370" s="850"/>
      <c r="M370" s="842" t="str">
        <f>IF(E371="","",INDEX(EUwideConstants!$F$312:$F$353,MATCH(E371,EUConst_TierActivityListNames,0)))</f>
        <v/>
      </c>
      <c r="N370" s="843"/>
      <c r="O370" s="151"/>
      <c r="P370" s="223" t="str">
        <f>IF(AND(E370&lt;&gt;"",COUNTIF(P371:$P$603,"PRINT")=0),"PRINT","")</f>
        <v/>
      </c>
      <c r="Q370" s="152"/>
      <c r="R370" s="249" t="str">
        <f>IF(E370="","",MATCH(E370,'B_Beskrivning av förbättringar'!$Q$54:$Q$83,0))</f>
        <v/>
      </c>
      <c r="S370" s="250" t="s">
        <v>21</v>
      </c>
      <c r="T370" s="152"/>
      <c r="U370" s="152"/>
      <c r="V370" s="152"/>
      <c r="W370" s="152"/>
      <c r="X370" s="152"/>
      <c r="Y370" s="152"/>
      <c r="Z370" s="152"/>
      <c r="AA370" s="152"/>
      <c r="AB370" s="152"/>
      <c r="AC370" s="152"/>
      <c r="AD370" s="152"/>
      <c r="AE370" s="152"/>
      <c r="AF370" s="152"/>
      <c r="AG370" s="152"/>
      <c r="AH370" s="152"/>
      <c r="AI370" s="251" t="b">
        <f>CNTR_CalcRelevant=EUconst_NotRelevant</f>
        <v>0</v>
      </c>
      <c r="AJ370" s="252"/>
      <c r="AK370" s="252"/>
      <c r="AL370" s="252"/>
      <c r="AM370" s="252"/>
      <c r="AN370" s="252"/>
      <c r="AO370" s="252"/>
      <c r="AP370" s="252"/>
      <c r="AQ370" s="252"/>
      <c r="AR370" s="252"/>
      <c r="AS370" s="252"/>
      <c r="AT370" s="252"/>
      <c r="AU370" s="252"/>
      <c r="AV370" s="252"/>
      <c r="AW370" s="252"/>
      <c r="AX370" s="252"/>
      <c r="AY370" s="252"/>
      <c r="AZ370" s="252"/>
      <c r="BA370" s="252"/>
      <c r="BB370" s="252"/>
      <c r="BC370" s="252"/>
      <c r="BD370" s="252"/>
      <c r="BE370" s="252"/>
      <c r="BF370" s="252"/>
      <c r="BG370" s="252"/>
      <c r="BH370" s="252"/>
      <c r="BI370" s="252"/>
      <c r="BJ370" s="252"/>
      <c r="BK370" s="252"/>
      <c r="BL370" s="252"/>
      <c r="BM370" s="252"/>
      <c r="BN370" s="252"/>
      <c r="BO370" s="252"/>
      <c r="BP370" s="252"/>
      <c r="BQ370" s="252"/>
      <c r="BR370" s="252"/>
      <c r="BS370" s="252"/>
      <c r="BT370" s="252"/>
      <c r="BU370" s="252"/>
      <c r="BV370" s="252"/>
      <c r="BW370" s="252"/>
      <c r="BX370" s="252"/>
      <c r="BY370" s="252"/>
      <c r="BZ370" s="252"/>
      <c r="CA370" s="252"/>
      <c r="CB370" s="252"/>
      <c r="CC370" s="252"/>
      <c r="CD370" s="252"/>
      <c r="CE370" s="252"/>
      <c r="CF370" s="252"/>
    </row>
    <row r="371" spans="1:84" s="28" customFormat="1" ht="15" customHeight="1" thickBot="1" x14ac:dyDescent="0.25">
      <c r="A371" s="70"/>
      <c r="B371" s="71"/>
      <c r="C371" s="15"/>
      <c r="D371" s="15"/>
      <c r="E371" s="839" t="str">
        <f>IF(E370="","",INDEX('B_Beskrivning av förbättringar'!$E$54:$E$83,R370))</f>
        <v/>
      </c>
      <c r="F371" s="840"/>
      <c r="G371" s="840"/>
      <c r="H371" s="840"/>
      <c r="I371" s="840"/>
      <c r="J371" s="840"/>
      <c r="K371" s="840"/>
      <c r="L371" s="841"/>
      <c r="M371" s="842" t="str">
        <f>IF(E370="","",INDEX('B_Beskrivning av förbättringar'!$M$54:$M$83,R370))</f>
        <v/>
      </c>
      <c r="N371" s="843"/>
      <c r="O371" s="151"/>
      <c r="P371" s="82"/>
      <c r="Q371" s="152"/>
      <c r="R371" s="238" t="str">
        <f>E371</f>
        <v/>
      </c>
      <c r="S371" s="238" t="str">
        <f>IF(E371="","",MATCH(E371,EUConst_TierActivityListNames,0)&gt;40)</f>
        <v/>
      </c>
      <c r="T371" s="152"/>
      <c r="U371" s="152"/>
      <c r="V371" s="152"/>
      <c r="W371" s="152"/>
      <c r="X371" s="152"/>
      <c r="Y371" s="152"/>
      <c r="Z371" s="152"/>
      <c r="AA371" s="152"/>
      <c r="AB371" s="152"/>
      <c r="AC371" s="152"/>
      <c r="AD371" s="152"/>
      <c r="AE371" s="152"/>
      <c r="AF371" s="152"/>
      <c r="AG371" s="152"/>
      <c r="AH371" s="152"/>
      <c r="AI371" s="152"/>
      <c r="AJ371" s="252"/>
      <c r="AK371" s="252"/>
      <c r="AL371" s="252"/>
      <c r="AM371" s="252"/>
      <c r="AN371" s="252"/>
      <c r="AO371" s="252"/>
      <c r="AP371" s="252"/>
      <c r="AQ371" s="252"/>
      <c r="AR371" s="252"/>
      <c r="AS371" s="252"/>
      <c r="AT371" s="252"/>
      <c r="AU371" s="252"/>
      <c r="AV371" s="252"/>
      <c r="AW371" s="252"/>
      <c r="AX371" s="252"/>
      <c r="AY371" s="252"/>
      <c r="AZ371" s="252"/>
      <c r="BA371" s="252"/>
      <c r="BB371" s="252"/>
      <c r="BC371" s="252"/>
      <c r="BD371" s="252"/>
      <c r="BE371" s="252"/>
      <c r="BF371" s="252"/>
      <c r="BG371" s="252"/>
      <c r="BH371" s="252"/>
      <c r="BI371" s="252"/>
      <c r="BJ371" s="252"/>
      <c r="BK371" s="252"/>
      <c r="BL371" s="252"/>
      <c r="BM371" s="252"/>
      <c r="BN371" s="252"/>
      <c r="BO371" s="252"/>
      <c r="BP371" s="252"/>
      <c r="BQ371" s="252"/>
      <c r="BR371" s="252"/>
      <c r="BS371" s="252"/>
      <c r="BT371" s="252"/>
      <c r="BU371" s="252"/>
      <c r="BV371" s="252"/>
      <c r="BW371" s="252"/>
      <c r="BX371" s="252"/>
      <c r="BY371" s="252"/>
      <c r="BZ371" s="252"/>
      <c r="CA371" s="252"/>
      <c r="CB371" s="252"/>
      <c r="CC371" s="252"/>
      <c r="CD371" s="252"/>
      <c r="CE371" s="252"/>
      <c r="CF371" s="252"/>
    </row>
    <row r="372" spans="1:84" s="28" customFormat="1" ht="5.0999999999999996" customHeight="1" x14ac:dyDescent="0.2">
      <c r="A372" s="70"/>
      <c r="B372" s="71"/>
      <c r="C372" s="15"/>
      <c r="D372" s="15"/>
      <c r="E372" s="15"/>
      <c r="F372" s="15"/>
      <c r="G372" s="5"/>
      <c r="H372" s="5"/>
      <c r="I372" s="5"/>
      <c r="M372" s="5"/>
      <c r="N372" s="5"/>
      <c r="O372" s="151"/>
      <c r="P372" s="214"/>
      <c r="Q372" s="152"/>
      <c r="R372" s="152"/>
      <c r="S372" s="152"/>
      <c r="T372" s="152"/>
      <c r="U372" s="152"/>
      <c r="V372" s="152"/>
      <c r="W372" s="152"/>
      <c r="X372" s="152"/>
      <c r="Y372" s="152"/>
      <c r="Z372" s="152"/>
      <c r="AA372" s="152"/>
      <c r="AB372" s="152"/>
      <c r="AC372" s="152"/>
      <c r="AD372" s="152"/>
      <c r="AE372" s="152"/>
      <c r="AF372" s="152"/>
      <c r="AG372" s="152"/>
      <c r="AH372" s="152"/>
      <c r="AI372" s="152"/>
      <c r="AJ372" s="252"/>
      <c r="AK372" s="252"/>
      <c r="AL372" s="252"/>
      <c r="AM372" s="252"/>
      <c r="AN372" s="252"/>
      <c r="AO372" s="252"/>
      <c r="AP372" s="252"/>
      <c r="AQ372" s="252"/>
      <c r="AR372" s="252"/>
      <c r="AS372" s="252"/>
      <c r="AT372" s="252"/>
      <c r="AU372" s="252"/>
      <c r="AV372" s="252"/>
      <c r="AW372" s="252"/>
      <c r="AX372" s="252"/>
      <c r="AY372" s="252"/>
      <c r="AZ372" s="252"/>
      <c r="BA372" s="252"/>
      <c r="BB372" s="252"/>
      <c r="BC372" s="252"/>
      <c r="BD372" s="252"/>
      <c r="BE372" s="252"/>
      <c r="BF372" s="252"/>
      <c r="BG372" s="252"/>
      <c r="BH372" s="252"/>
      <c r="BI372" s="252"/>
      <c r="BJ372" s="252"/>
      <c r="BK372" s="252"/>
      <c r="BL372" s="252"/>
      <c r="BM372" s="252"/>
      <c r="BN372" s="252"/>
      <c r="BO372" s="252"/>
      <c r="BP372" s="252"/>
      <c r="BQ372" s="252"/>
      <c r="BR372" s="252"/>
      <c r="BS372" s="252"/>
      <c r="BT372" s="252"/>
      <c r="BU372" s="252"/>
      <c r="BV372" s="252"/>
      <c r="BW372" s="252"/>
      <c r="BX372" s="252"/>
      <c r="BY372" s="252"/>
      <c r="BZ372" s="252"/>
      <c r="CA372" s="252"/>
      <c r="CB372" s="252"/>
      <c r="CC372" s="252"/>
      <c r="CD372" s="252"/>
      <c r="CE372" s="252"/>
      <c r="CF372" s="252"/>
    </row>
    <row r="373" spans="1:84" s="28" customFormat="1" ht="12.75" customHeight="1" x14ac:dyDescent="0.2">
      <c r="A373" s="70"/>
      <c r="B373" s="71"/>
      <c r="C373" s="15"/>
      <c r="D373" s="15"/>
      <c r="F373" s="844" t="str">
        <f>IF(E370="","",HYPERLINK("#JUMP_E_8",EUconst_FurtherGuidancePoint1))</f>
        <v/>
      </c>
      <c r="G373" s="845"/>
      <c r="H373" s="845"/>
      <c r="I373" s="845"/>
      <c r="J373" s="845"/>
      <c r="K373" s="845"/>
      <c r="L373" s="845"/>
      <c r="M373" s="846"/>
      <c r="N373" s="5"/>
      <c r="O373" s="151"/>
      <c r="P373" s="214"/>
      <c r="Q373" s="152"/>
      <c r="R373" s="152"/>
      <c r="S373" s="152"/>
      <c r="T373" s="152"/>
      <c r="U373" s="152"/>
      <c r="V373" s="152"/>
      <c r="W373" s="152"/>
      <c r="X373" s="152"/>
      <c r="Y373" s="152"/>
      <c r="Z373" s="152"/>
      <c r="AA373" s="152"/>
      <c r="AB373" s="152"/>
      <c r="AC373" s="152"/>
      <c r="AD373" s="152"/>
      <c r="AE373" s="152"/>
      <c r="AF373" s="152"/>
      <c r="AG373" s="152"/>
      <c r="AH373" s="152"/>
      <c r="AI373" s="152"/>
      <c r="AJ373" s="252"/>
      <c r="AK373" s="252"/>
      <c r="AL373" s="252"/>
      <c r="AM373" s="252"/>
      <c r="AN373" s="252"/>
      <c r="AO373" s="252"/>
      <c r="AP373" s="252"/>
      <c r="AQ373" s="252"/>
      <c r="AR373" s="252"/>
      <c r="AS373" s="252"/>
      <c r="AT373" s="252"/>
      <c r="AU373" s="252"/>
      <c r="AV373" s="252"/>
      <c r="AW373" s="252"/>
      <c r="AX373" s="252"/>
      <c r="AY373" s="252"/>
      <c r="AZ373" s="252"/>
      <c r="BA373" s="252"/>
      <c r="BB373" s="252"/>
      <c r="BC373" s="252"/>
      <c r="BD373" s="252"/>
      <c r="BE373" s="252"/>
      <c r="BF373" s="252"/>
      <c r="BG373" s="252"/>
      <c r="BH373" s="252"/>
      <c r="BI373" s="252"/>
      <c r="BJ373" s="252"/>
      <c r="BK373" s="252"/>
      <c r="BL373" s="252"/>
      <c r="BM373" s="252"/>
      <c r="BN373" s="252"/>
      <c r="BO373" s="252"/>
      <c r="BP373" s="252"/>
      <c r="BQ373" s="252"/>
      <c r="BR373" s="252"/>
      <c r="BS373" s="252"/>
      <c r="BT373" s="252"/>
      <c r="BU373" s="252"/>
      <c r="BV373" s="252"/>
      <c r="BW373" s="252"/>
      <c r="BX373" s="252"/>
      <c r="BY373" s="252"/>
      <c r="BZ373" s="252"/>
      <c r="CA373" s="252"/>
      <c r="CB373" s="252"/>
      <c r="CC373" s="252"/>
      <c r="CD373" s="252"/>
      <c r="CE373" s="252"/>
      <c r="CF373" s="252"/>
    </row>
    <row r="374" spans="1:84" s="28" customFormat="1" ht="5.0999999999999996" customHeight="1" x14ac:dyDescent="0.2">
      <c r="A374" s="70"/>
      <c r="B374" s="71"/>
      <c r="C374" s="15"/>
      <c r="D374" s="121"/>
      <c r="O374" s="84"/>
      <c r="P374" s="214"/>
      <c r="Q374" s="214"/>
      <c r="R374" s="214"/>
      <c r="S374" s="152"/>
      <c r="T374" s="82"/>
      <c r="U374" s="82"/>
      <c r="V374" s="82"/>
      <c r="W374" s="82"/>
      <c r="X374" s="82"/>
      <c r="Y374" s="82"/>
      <c r="Z374" s="152"/>
      <c r="AA374" s="82"/>
      <c r="AB374" s="82"/>
      <c r="AC374" s="82"/>
      <c r="AD374" s="82"/>
      <c r="AE374" s="82"/>
      <c r="AF374" s="82"/>
      <c r="AG374" s="82"/>
      <c r="AH374" s="82"/>
      <c r="AI374" s="82"/>
    </row>
    <row r="375" spans="1:84" s="28" customFormat="1" ht="38.85" customHeight="1" x14ac:dyDescent="0.2">
      <c r="A375" s="70"/>
      <c r="B375" s="71"/>
      <c r="C375" s="15"/>
      <c r="E375" s="253" t="str">
        <f>Translations!$B$609</f>
        <v>Verksamhetsuppgifter eller beräkningsfaktor:</v>
      </c>
      <c r="F375" s="254" t="str">
        <f>Translations!$B$601</f>
        <v>Krävd nivå:</v>
      </c>
      <c r="G375" s="847" t="str">
        <f>Translations!$B$610</f>
        <v xml:space="preserve">Skäl för tidigare avvikelse: </v>
      </c>
      <c r="H375" s="847"/>
      <c r="I375" s="253" t="str">
        <f>Translations!$B$611</f>
        <v>Inverkan på nivåer?</v>
      </c>
      <c r="J375" s="253" t="str">
        <f>Translations!$B$612</f>
        <v>Vidtagna åtgärder:</v>
      </c>
      <c r="K375" s="254" t="str">
        <f>Translations!$B$585</f>
        <v>När?</v>
      </c>
      <c r="L375" s="254" t="str">
        <f>Translations!$B$603</f>
        <v>Tillämpad nivå:</v>
      </c>
      <c r="O375" s="151"/>
      <c r="P375" s="82"/>
      <c r="Q375" s="152"/>
      <c r="R375" s="214"/>
      <c r="S375" s="214"/>
      <c r="T375" s="152"/>
      <c r="U375" s="152"/>
      <c r="V375" s="152"/>
      <c r="W375" s="152"/>
      <c r="X375" s="152"/>
      <c r="Y375" s="152"/>
      <c r="Z375" s="152"/>
      <c r="AA375" s="255" t="s">
        <v>22</v>
      </c>
      <c r="AB375" s="152" t="str">
        <f>$E$33</f>
        <v>Verksamhetsuppgifter eller beräkningsfaktor:</v>
      </c>
      <c r="AC375" s="152" t="str">
        <f>G375</f>
        <v xml:space="preserve">Skäl för tidigare avvikelse: </v>
      </c>
      <c r="AD375" s="152" t="str">
        <f>I375</f>
        <v>Inverkan på nivåer?</v>
      </c>
      <c r="AE375" s="152" t="str">
        <f>J375</f>
        <v>Vidtagna åtgärder:</v>
      </c>
      <c r="AF375" s="152" t="str">
        <f>K375</f>
        <v>När?</v>
      </c>
      <c r="AG375" s="152" t="str">
        <f>L375</f>
        <v>Tillämpad nivå:</v>
      </c>
      <c r="AH375" s="152"/>
      <c r="AI375" s="82"/>
      <c r="AJ375" s="252"/>
      <c r="AK375" s="252"/>
      <c r="AL375" s="252"/>
      <c r="AM375" s="252"/>
      <c r="AN375" s="252"/>
      <c r="AO375" s="252"/>
      <c r="AP375" s="252"/>
      <c r="AQ375" s="252"/>
      <c r="AR375" s="252"/>
      <c r="AS375" s="252"/>
      <c r="AT375" s="252"/>
      <c r="AU375" s="252"/>
      <c r="AV375" s="252"/>
      <c r="AW375" s="252"/>
      <c r="AX375" s="252"/>
      <c r="AY375" s="252"/>
      <c r="AZ375" s="252"/>
      <c r="BA375" s="252"/>
      <c r="BB375" s="252"/>
      <c r="BC375" s="252"/>
      <c r="BD375" s="252"/>
      <c r="BE375" s="252"/>
      <c r="BF375" s="252"/>
      <c r="BG375" s="252"/>
      <c r="BH375" s="252"/>
      <c r="BI375" s="252"/>
      <c r="BJ375" s="252"/>
      <c r="BK375" s="252"/>
      <c r="BL375" s="252"/>
      <c r="BM375" s="252"/>
      <c r="BN375" s="252"/>
      <c r="BO375" s="252"/>
      <c r="BP375" s="252"/>
      <c r="BQ375" s="252"/>
      <c r="BR375" s="252"/>
      <c r="BS375" s="252"/>
      <c r="BT375" s="252"/>
      <c r="BU375" s="252"/>
      <c r="BV375" s="252"/>
      <c r="BW375" s="252"/>
      <c r="BX375" s="252"/>
      <c r="BY375" s="252"/>
      <c r="BZ375" s="252"/>
      <c r="CA375" s="252"/>
      <c r="CB375" s="252"/>
      <c r="CC375" s="252"/>
      <c r="CD375" s="252"/>
      <c r="CE375" s="252"/>
      <c r="CF375" s="252"/>
    </row>
    <row r="376" spans="1:84" s="28" customFormat="1" ht="15" customHeight="1" x14ac:dyDescent="0.2">
      <c r="A376" s="70"/>
      <c r="B376" s="71"/>
      <c r="D376" s="91" t="s">
        <v>6</v>
      </c>
      <c r="E376" s="256"/>
      <c r="F376" s="257" t="str">
        <f>IF(OR(X376="",X376=EUconst_NA),"",IF(CNTR_SmallEmitter,1,X376))</f>
        <v/>
      </c>
      <c r="G376" s="826"/>
      <c r="H376" s="827"/>
      <c r="I376" s="99"/>
      <c r="J376" s="99"/>
      <c r="K376" s="221"/>
      <c r="L376" s="258"/>
      <c r="M376" s="834" t="str">
        <f>IF(OR(ISBLANK(L376),L376=EUconst_NoTier),"",IF($Z376=0,EUconst_NotApplicable,IF(ISERROR($Z376),"",$Z376)))</f>
        <v/>
      </c>
      <c r="N376" s="835"/>
      <c r="O376" s="84"/>
      <c r="P376" s="214"/>
      <c r="Q376" s="214"/>
      <c r="R376" s="238" t="str">
        <f>E371</f>
        <v/>
      </c>
      <c r="S376" s="152"/>
      <c r="T376" s="251" t="str">
        <f>IF(COUNTIF(EUconst_FactorRelevantInklPFC,E376)=0,"",INDEX(EUwideConstants!$C$665:$C$680,MATCH(E376,EUconst_FactorRelevantInklPFC,0))&amp;R376)</f>
        <v/>
      </c>
      <c r="U376" s="82"/>
      <c r="V376" s="251" t="str">
        <f>IF(T376="","",INDEX(EUwideConstants!$E$665:$E$680,MATCH(E376,EUconst_FactorRelevantInklPFC,0)))</f>
        <v/>
      </c>
      <c r="W376" s="82"/>
      <c r="X376" s="223" t="str">
        <f>IF(OR(R376="",T376=""),"",IF(CNTR_IsCategoryA,INDEX(EUwideConstants!$G:$G,MATCH(T376,EUwideConstants!$Q:$Q,0)),INDEX(EUwideConstants!$N:$N,MATCH(T376,EUwideConstants!$Q:$Q,0))))</f>
        <v/>
      </c>
      <c r="Y376" s="251" t="str">
        <f>IF(F376="","",IF(F376=EUconst_NA,"",INDEX(EUwideConstants!$H:$M,MATCH(T376,EUwideConstants!$Q:$Q,0),MATCH(F376,CNTR_TierList,0))))</f>
        <v/>
      </c>
      <c r="Z376" s="251" t="str">
        <f>IF(ISBLANK(L376),"",IF(L376=EUconst_NA,"",INDEX(EUwideConstants!$H:$M,MATCH(T376,EUwideConstants!$Q:$Q,0),MATCH(L376,CNTR_TierList,0))))</f>
        <v/>
      </c>
      <c r="AA376" s="82"/>
      <c r="AB376" s="223" t="b">
        <f>AND(COUNTA(CNTR_ListRelevantSections)&gt;0,E370="")</f>
        <v>0</v>
      </c>
      <c r="AC376" s="223" t="b">
        <f>AND(COUNTA(CNTR_ListRelevantSections)&gt;0,OR(E376="",AB376))</f>
        <v>0</v>
      </c>
      <c r="AD376" s="223" t="b">
        <f t="shared" ref="AD376:AE378" si="18">AC376</f>
        <v>0</v>
      </c>
      <c r="AE376" s="223" t="b">
        <f t="shared" si="18"/>
        <v>0</v>
      </c>
      <c r="AF376" s="223" t="b">
        <f>OR(AD376,AND(J376&lt;&gt;"",J376=FALSE))</f>
        <v>0</v>
      </c>
      <c r="AG376" s="223" t="b">
        <f>OR(AF376,AND(I376&lt;&gt;"",I376=FALSE))</f>
        <v>0</v>
      </c>
      <c r="AH376" s="82"/>
      <c r="AI376" s="82"/>
      <c r="AJ376" s="252"/>
      <c r="AK376" s="252"/>
      <c r="AL376" s="252"/>
      <c r="AM376" s="252"/>
      <c r="AN376" s="252"/>
      <c r="AO376" s="252"/>
      <c r="AP376" s="252"/>
      <c r="AQ376" s="252"/>
      <c r="AR376" s="252"/>
      <c r="AS376" s="252"/>
      <c r="AT376" s="252"/>
      <c r="AU376" s="252"/>
      <c r="AV376" s="252"/>
      <c r="AW376" s="252"/>
      <c r="AX376" s="252"/>
      <c r="AY376" s="252"/>
      <c r="AZ376" s="252"/>
      <c r="BA376" s="252"/>
      <c r="BB376" s="252"/>
      <c r="BC376" s="252"/>
      <c r="BD376" s="252"/>
      <c r="BE376" s="252"/>
      <c r="BF376" s="252"/>
      <c r="BG376" s="252"/>
      <c r="BH376" s="252"/>
      <c r="BI376" s="252"/>
      <c r="BJ376" s="252"/>
      <c r="BK376" s="252"/>
      <c r="BL376" s="252"/>
      <c r="BM376" s="252"/>
      <c r="BN376" s="252"/>
      <c r="BO376" s="252"/>
      <c r="BP376" s="252"/>
      <c r="BQ376" s="252"/>
      <c r="BR376" s="252"/>
      <c r="BS376" s="252"/>
      <c r="BT376" s="252"/>
      <c r="BU376" s="252"/>
      <c r="BV376" s="252"/>
      <c r="BW376" s="252"/>
      <c r="BX376" s="252"/>
      <c r="BY376" s="252"/>
      <c r="BZ376" s="252"/>
      <c r="CA376" s="252"/>
      <c r="CB376" s="252"/>
      <c r="CC376" s="252"/>
      <c r="CD376" s="252"/>
      <c r="CE376" s="252"/>
      <c r="CF376" s="252"/>
    </row>
    <row r="377" spans="1:84" s="28" customFormat="1" ht="15" customHeight="1" x14ac:dyDescent="0.2">
      <c r="A377" s="70"/>
      <c r="B377" s="71"/>
      <c r="D377" s="91" t="s">
        <v>8</v>
      </c>
      <c r="E377" s="256"/>
      <c r="F377" s="257" t="str">
        <f>IF(OR(X377="",X377=EUconst_NA),"",IF(CNTR_SmallEmitter,1,X377))</f>
        <v/>
      </c>
      <c r="G377" s="826"/>
      <c r="H377" s="827"/>
      <c r="I377" s="99"/>
      <c r="J377" s="99"/>
      <c r="K377" s="221"/>
      <c r="L377" s="258"/>
      <c r="M377" s="834" t="str">
        <f>IF(OR(ISBLANK(L377),L377=EUconst_NoTier),"",IF($Z377=0,EUconst_NotApplicable,IF(ISERROR($Z377),"",$Z377)))</f>
        <v/>
      </c>
      <c r="N377" s="835"/>
      <c r="O377" s="84"/>
      <c r="P377" s="214"/>
      <c r="Q377" s="214"/>
      <c r="R377" s="238" t="str">
        <f>R376</f>
        <v/>
      </c>
      <c r="S377" s="152"/>
      <c r="T377" s="251" t="str">
        <f>IF(COUNTIF(EUconst_FactorRelevantInklPFC,E377)=0,"",INDEX(EUwideConstants!$C$665:$C$680,MATCH(E377,EUconst_FactorRelevantInklPFC,0))&amp;R377)</f>
        <v/>
      </c>
      <c r="U377" s="82"/>
      <c r="V377" s="251" t="str">
        <f>IF(T377="","",INDEX(EUwideConstants!$E$665:$E$680,MATCH(E377,EUconst_FactorRelevantInklPFC,0)))</f>
        <v/>
      </c>
      <c r="W377" s="82"/>
      <c r="X377" s="223" t="str">
        <f>IF(OR(R377="",T377=""),"",IF(CNTR_IsCategoryA,INDEX(EUwideConstants!$G:$G,MATCH(T377,EUwideConstants!$Q:$Q,0)),INDEX(EUwideConstants!$N:$N,MATCH(T377,EUwideConstants!$Q:$Q,0))))</f>
        <v/>
      </c>
      <c r="Y377" s="251" t="str">
        <f>IF(F377="","",IF(F377=EUconst_NA,"",INDEX(EUwideConstants!$H:$M,MATCH(T377,EUwideConstants!$Q:$Q,0),MATCH(F377,CNTR_TierList,0))))</f>
        <v/>
      </c>
      <c r="Z377" s="251" t="str">
        <f>IF(ISBLANK(L377),"",IF(L377=EUconst_NA,"",INDEX(EUwideConstants!$H:$M,MATCH(T377,EUwideConstants!$Q:$Q,0),MATCH(L377,CNTR_TierList,0))))</f>
        <v/>
      </c>
      <c r="AA377" s="82"/>
      <c r="AB377" s="223" t="b">
        <f>AND(COUNTA(CNTR_ListRelevantSections)&gt;0,E370="")</f>
        <v>0</v>
      </c>
      <c r="AC377" s="223" t="b">
        <f>AND(COUNTA(CNTR_ListRelevantSections)&gt;0,OR(E377="",AB377))</f>
        <v>0</v>
      </c>
      <c r="AD377" s="223" t="b">
        <f t="shared" si="18"/>
        <v>0</v>
      </c>
      <c r="AE377" s="223" t="b">
        <f t="shared" si="18"/>
        <v>0</v>
      </c>
      <c r="AF377" s="223" t="b">
        <f>OR(AD377,AND(J377&lt;&gt;"",J377=FALSE))</f>
        <v>0</v>
      </c>
      <c r="AG377" s="223" t="b">
        <f>OR(AF377,AND(I377&lt;&gt;"",I377=FALSE))</f>
        <v>0</v>
      </c>
      <c r="AH377" s="82"/>
      <c r="AI377" s="82"/>
      <c r="AJ377" s="252"/>
      <c r="AK377" s="252"/>
      <c r="AL377" s="252"/>
      <c r="AM377" s="252"/>
      <c r="AN377" s="252"/>
      <c r="AO377" s="252"/>
      <c r="AP377" s="252"/>
      <c r="AQ377" s="252"/>
      <c r="AR377" s="252"/>
      <c r="AS377" s="252"/>
      <c r="AT377" s="252"/>
      <c r="AU377" s="252"/>
      <c r="AV377" s="252"/>
      <c r="AW377" s="252"/>
      <c r="AX377" s="252"/>
      <c r="AY377" s="252"/>
      <c r="AZ377" s="252"/>
      <c r="BA377" s="252"/>
      <c r="BB377" s="252"/>
      <c r="BC377" s="252"/>
      <c r="BD377" s="252"/>
      <c r="BE377" s="252"/>
      <c r="BF377" s="252"/>
      <c r="BG377" s="252"/>
      <c r="BH377" s="252"/>
      <c r="BI377" s="252"/>
      <c r="BJ377" s="252"/>
      <c r="BK377" s="252"/>
      <c r="BL377" s="252"/>
      <c r="BM377" s="252"/>
      <c r="BN377" s="252"/>
      <c r="BO377" s="252"/>
      <c r="BP377" s="252"/>
      <c r="BQ377" s="252"/>
      <c r="BR377" s="252"/>
      <c r="BS377" s="252"/>
      <c r="BT377" s="252"/>
      <c r="BU377" s="252"/>
      <c r="BV377" s="252"/>
      <c r="BW377" s="252"/>
      <c r="BX377" s="252"/>
      <c r="BY377" s="252"/>
      <c r="BZ377" s="252"/>
      <c r="CA377" s="252"/>
      <c r="CB377" s="252"/>
      <c r="CC377" s="252"/>
      <c r="CD377" s="252"/>
      <c r="CE377" s="252"/>
      <c r="CF377" s="252"/>
    </row>
    <row r="378" spans="1:84" s="28" customFormat="1" ht="15" customHeight="1" x14ac:dyDescent="0.2">
      <c r="A378" s="70"/>
      <c r="B378" s="71"/>
      <c r="D378" s="91" t="s">
        <v>9</v>
      </c>
      <c r="E378" s="256"/>
      <c r="F378" s="257" t="str">
        <f>IF(OR(X378="",X378=EUconst_NA),"",IF(CNTR_SmallEmitter,1,X378))</f>
        <v/>
      </c>
      <c r="G378" s="826"/>
      <c r="H378" s="827"/>
      <c r="I378" s="99"/>
      <c r="J378" s="99"/>
      <c r="K378" s="221"/>
      <c r="L378" s="258"/>
      <c r="M378" s="834" t="str">
        <f>IF(OR(ISBLANK(L378),L378=EUconst_NoTier),"",IF($Z378=0,EUconst_NotApplicable,IF(ISERROR($Z378),"",$Z378)))</f>
        <v/>
      </c>
      <c r="N378" s="835"/>
      <c r="O378" s="84"/>
      <c r="P378" s="214"/>
      <c r="Q378" s="214"/>
      <c r="R378" s="238" t="str">
        <f>R377</f>
        <v/>
      </c>
      <c r="S378" s="152"/>
      <c r="T378" s="251" t="str">
        <f>IF(COUNTIF(EUconst_FactorRelevantInklPFC,E378)=0,"",INDEX(EUwideConstants!$C$665:$C$680,MATCH(E378,EUconst_FactorRelevantInklPFC,0))&amp;R378)</f>
        <v/>
      </c>
      <c r="U378" s="82"/>
      <c r="V378" s="251" t="str">
        <f>IF(T378="","",INDEX(EUwideConstants!$E$665:$E$680,MATCH(E378,EUconst_FactorRelevantInklPFC,0)))</f>
        <v/>
      </c>
      <c r="W378" s="82"/>
      <c r="X378" s="223" t="str">
        <f>IF(OR(R378="",T378=""),"",IF(CNTR_IsCategoryA,INDEX(EUwideConstants!$G:$G,MATCH(T378,EUwideConstants!$Q:$Q,0)),INDEX(EUwideConstants!$N:$N,MATCH(T378,EUwideConstants!$Q:$Q,0))))</f>
        <v/>
      </c>
      <c r="Y378" s="251" t="str">
        <f>IF(F378="","",IF(F378=EUconst_NA,"",INDEX(EUwideConstants!$H:$M,MATCH(T378,EUwideConstants!$Q:$Q,0),MATCH(F378,CNTR_TierList,0))))</f>
        <v/>
      </c>
      <c r="Z378" s="251" t="str">
        <f>IF(ISBLANK(L378),"",IF(L378=EUconst_NA,"",INDEX(EUwideConstants!$H:$M,MATCH(T378,EUwideConstants!$Q:$Q,0),MATCH(L378,CNTR_TierList,0))))</f>
        <v/>
      </c>
      <c r="AA378" s="82"/>
      <c r="AB378" s="223" t="b">
        <f>AND(COUNTA(CNTR_ListRelevantSections)&gt;0,E370="")</f>
        <v>0</v>
      </c>
      <c r="AC378" s="223" t="b">
        <f>AND(COUNTA(CNTR_ListRelevantSections)&gt;0,OR(E378="",AB378))</f>
        <v>0</v>
      </c>
      <c r="AD378" s="223" t="b">
        <f t="shared" si="18"/>
        <v>0</v>
      </c>
      <c r="AE378" s="223" t="b">
        <f t="shared" si="18"/>
        <v>0</v>
      </c>
      <c r="AF378" s="223" t="b">
        <f>OR(AD378,AND(J378&lt;&gt;"",J378=FALSE))</f>
        <v>0</v>
      </c>
      <c r="AG378" s="223" t="b">
        <f>OR(AF378,AND(I378&lt;&gt;"",I378=FALSE))</f>
        <v>0</v>
      </c>
      <c r="AH378" s="82"/>
      <c r="AI378" s="82"/>
      <c r="AJ378" s="252"/>
      <c r="AK378" s="252"/>
      <c r="AL378" s="252"/>
      <c r="AM378" s="252"/>
      <c r="AN378" s="252"/>
      <c r="AO378" s="252"/>
      <c r="AP378" s="252"/>
      <c r="AQ378" s="252"/>
      <c r="AR378" s="252"/>
      <c r="AS378" s="252"/>
      <c r="AT378" s="252"/>
      <c r="AU378" s="252"/>
      <c r="AV378" s="252"/>
      <c r="AW378" s="252"/>
      <c r="AX378" s="252"/>
      <c r="AY378" s="252"/>
      <c r="AZ378" s="252"/>
      <c r="BA378" s="252"/>
      <c r="BB378" s="252"/>
      <c r="BC378" s="252"/>
      <c r="BD378" s="252"/>
      <c r="BE378" s="252"/>
      <c r="BF378" s="252"/>
      <c r="BG378" s="252"/>
      <c r="BH378" s="252"/>
      <c r="BI378" s="252"/>
      <c r="BJ378" s="252"/>
      <c r="BK378" s="252"/>
      <c r="BL378" s="252"/>
      <c r="BM378" s="252"/>
      <c r="BN378" s="252"/>
      <c r="BO378" s="252"/>
      <c r="BP378" s="252"/>
      <c r="BQ378" s="252"/>
      <c r="BR378" s="252"/>
      <c r="BS378" s="252"/>
      <c r="BT378" s="252"/>
      <c r="BU378" s="252"/>
      <c r="BV378" s="252"/>
      <c r="BW378" s="252"/>
      <c r="BX378" s="252"/>
      <c r="BY378" s="252"/>
      <c r="BZ378" s="252"/>
      <c r="CA378" s="252"/>
      <c r="CB378" s="252"/>
      <c r="CC378" s="252"/>
      <c r="CD378" s="252"/>
      <c r="CE378" s="252"/>
      <c r="CF378" s="252"/>
    </row>
    <row r="379" spans="1:84" s="28" customFormat="1" ht="5.0999999999999996" customHeight="1" x14ac:dyDescent="0.2">
      <c r="A379" s="70"/>
      <c r="B379" s="71"/>
      <c r="C379" s="15"/>
      <c r="D379" s="121"/>
      <c r="G379" s="121"/>
      <c r="H379" s="121"/>
      <c r="I379" s="121"/>
      <c r="J379" s="121"/>
      <c r="O379" s="84"/>
      <c r="P379" s="214"/>
      <c r="Q379" s="214"/>
      <c r="R379" s="214"/>
      <c r="S379" s="214"/>
      <c r="T379" s="82"/>
      <c r="U379" s="82"/>
      <c r="V379" s="82"/>
      <c r="W379" s="82"/>
      <c r="X379" s="82"/>
      <c r="Y379" s="82"/>
      <c r="Z379" s="82"/>
      <c r="AA379" s="82"/>
      <c r="AB379" s="82"/>
      <c r="AC379" s="82"/>
      <c r="AD379" s="82"/>
      <c r="AE379" s="82"/>
      <c r="AF379" s="82"/>
      <c r="AG379" s="82"/>
      <c r="AH379" s="82"/>
      <c r="AI379" s="82"/>
    </row>
    <row r="380" spans="1:84" s="28" customFormat="1" ht="12.75" customHeight="1" x14ac:dyDescent="0.2">
      <c r="A380" s="70"/>
      <c r="B380" s="71"/>
      <c r="D380" s="121" t="s">
        <v>12</v>
      </c>
      <c r="E380" s="259" t="str">
        <f>Translations!$B$94</f>
        <v>Beskrivning</v>
      </c>
      <c r="G380" s="260"/>
      <c r="H380" s="121"/>
      <c r="I380" s="121"/>
      <c r="J380" s="121"/>
      <c r="K380" s="121"/>
      <c r="L380" s="121"/>
      <c r="M380" s="121"/>
      <c r="N380" s="121"/>
      <c r="O380" s="84"/>
      <c r="P380" s="214"/>
      <c r="Q380" s="214"/>
      <c r="R380" s="214"/>
      <c r="S380" s="214"/>
      <c r="T380" s="82"/>
      <c r="U380" s="82"/>
      <c r="V380" s="82"/>
      <c r="W380" s="82"/>
      <c r="X380" s="82"/>
      <c r="Y380" s="82"/>
      <c r="Z380" s="82"/>
      <c r="AA380" s="82"/>
      <c r="AB380" s="82"/>
      <c r="AC380" s="82"/>
      <c r="AD380" s="82"/>
      <c r="AE380" s="82"/>
      <c r="AF380" s="82"/>
      <c r="AG380" s="82"/>
      <c r="AH380" s="82"/>
      <c r="AI380" s="82"/>
    </row>
    <row r="381" spans="1:84" s="28" customFormat="1" ht="12.75" customHeight="1" x14ac:dyDescent="0.2">
      <c r="A381" s="70"/>
      <c r="B381" s="213"/>
      <c r="C381" s="15"/>
      <c r="D381" s="121"/>
      <c r="E381" s="757" t="str">
        <f>Translations!$B$588</f>
        <v>Om du behöver mer utrymme för beskrivningen kan du också använda externa filer och hänvisa till dem här.</v>
      </c>
      <c r="F381" s="757"/>
      <c r="G381" s="757"/>
      <c r="H381" s="757"/>
      <c r="I381" s="757"/>
      <c r="J381" s="757"/>
      <c r="K381" s="757"/>
      <c r="L381" s="757"/>
      <c r="M381" s="757"/>
      <c r="N381" s="757"/>
      <c r="O381" s="84"/>
      <c r="P381" s="77"/>
      <c r="Q381" s="214"/>
      <c r="R381" s="214"/>
      <c r="S381" s="214"/>
      <c r="T381" s="82"/>
      <c r="U381" s="82"/>
      <c r="V381" s="82"/>
      <c r="W381" s="82"/>
      <c r="X381" s="82"/>
      <c r="Y381" s="82"/>
      <c r="Z381" s="82"/>
      <c r="AA381" s="82"/>
      <c r="AB381" s="82"/>
      <c r="AC381" s="82"/>
      <c r="AD381" s="82"/>
      <c r="AE381" s="82"/>
      <c r="AF381" s="82"/>
      <c r="AG381" s="82"/>
      <c r="AH381" s="82"/>
      <c r="AI381" s="82"/>
    </row>
    <row r="382" spans="1:84" s="28" customFormat="1" ht="12.75" customHeight="1" x14ac:dyDescent="0.2">
      <c r="A382" s="261"/>
      <c r="B382" s="78"/>
      <c r="E382" s="836"/>
      <c r="F382" s="837"/>
      <c r="G382" s="837"/>
      <c r="H382" s="837"/>
      <c r="I382" s="837"/>
      <c r="J382" s="837"/>
      <c r="K382" s="837"/>
      <c r="L382" s="837"/>
      <c r="M382" s="837"/>
      <c r="N382" s="838"/>
      <c r="O382" s="81"/>
      <c r="P382" s="82"/>
      <c r="Q382" s="82"/>
      <c r="R382" s="82"/>
      <c r="S382" s="82"/>
      <c r="T382" s="82"/>
      <c r="U382" s="82"/>
      <c r="V382" s="82"/>
      <c r="W382" s="82"/>
      <c r="X382" s="82"/>
      <c r="Y382" s="82"/>
      <c r="Z382" s="82"/>
      <c r="AA382" s="82"/>
      <c r="AB382" s="82"/>
      <c r="AC382" s="82"/>
      <c r="AD382" s="82"/>
      <c r="AE382" s="82"/>
      <c r="AF382" s="82"/>
      <c r="AG382" s="82"/>
      <c r="AH382" s="82"/>
      <c r="AI382" s="251" t="b">
        <f>AND(COUNTA(CNTR_ListRelevantSections)&gt;0,OR(AB378,COUNTA(E376:E378)=0))</f>
        <v>0</v>
      </c>
    </row>
    <row r="383" spans="1:84" s="28" customFormat="1" ht="12.75" customHeight="1" x14ac:dyDescent="0.2">
      <c r="A383" s="261"/>
      <c r="B383" s="78"/>
      <c r="E383" s="828"/>
      <c r="F383" s="829"/>
      <c r="G383" s="829"/>
      <c r="H383" s="829"/>
      <c r="I383" s="829"/>
      <c r="J383" s="829"/>
      <c r="K383" s="829"/>
      <c r="L383" s="829"/>
      <c r="M383" s="829"/>
      <c r="N383" s="830"/>
      <c r="O383" s="81"/>
      <c r="P383" s="82"/>
      <c r="Q383" s="82"/>
      <c r="R383" s="82"/>
      <c r="S383" s="82"/>
      <c r="T383" s="82"/>
      <c r="U383" s="82"/>
      <c r="V383" s="82"/>
      <c r="W383" s="82"/>
      <c r="X383" s="82"/>
      <c r="Y383" s="82"/>
      <c r="Z383" s="82"/>
      <c r="AA383" s="82"/>
      <c r="AB383" s="82"/>
      <c r="AC383" s="82"/>
      <c r="AD383" s="82"/>
      <c r="AE383" s="82"/>
      <c r="AF383" s="82"/>
      <c r="AG383" s="82"/>
      <c r="AH383" s="82"/>
      <c r="AI383" s="251" t="b">
        <f>AI382</f>
        <v>0</v>
      </c>
    </row>
    <row r="384" spans="1:84" s="28" customFormat="1" ht="12.75" customHeight="1" x14ac:dyDescent="0.2">
      <c r="A384" s="261"/>
      <c r="B384" s="78"/>
      <c r="E384" s="828"/>
      <c r="F384" s="829"/>
      <c r="G384" s="829"/>
      <c r="H384" s="829"/>
      <c r="I384" s="829"/>
      <c r="J384" s="829"/>
      <c r="K384" s="829"/>
      <c r="L384" s="829"/>
      <c r="M384" s="829"/>
      <c r="N384" s="830"/>
      <c r="O384" s="81"/>
      <c r="P384" s="82"/>
      <c r="Q384" s="82"/>
      <c r="R384" s="82"/>
      <c r="S384" s="82"/>
      <c r="T384" s="82"/>
      <c r="U384" s="82"/>
      <c r="V384" s="82"/>
      <c r="W384" s="82"/>
      <c r="X384" s="82"/>
      <c r="Y384" s="82"/>
      <c r="Z384" s="82"/>
      <c r="AA384" s="82"/>
      <c r="AB384" s="82"/>
      <c r="AC384" s="82"/>
      <c r="AD384" s="82"/>
      <c r="AE384" s="82"/>
      <c r="AF384" s="82"/>
      <c r="AG384" s="82"/>
      <c r="AH384" s="82"/>
      <c r="AI384" s="251" t="b">
        <f>AI383</f>
        <v>0</v>
      </c>
    </row>
    <row r="385" spans="1:84" s="28" customFormat="1" ht="12.75" customHeight="1" x14ac:dyDescent="0.2">
      <c r="A385" s="261"/>
      <c r="B385" s="78"/>
      <c r="E385" s="828"/>
      <c r="F385" s="829"/>
      <c r="G385" s="829"/>
      <c r="H385" s="829"/>
      <c r="I385" s="829"/>
      <c r="J385" s="829"/>
      <c r="K385" s="829"/>
      <c r="L385" s="829"/>
      <c r="M385" s="829"/>
      <c r="N385" s="830"/>
      <c r="O385" s="81"/>
      <c r="P385" s="82"/>
      <c r="Q385" s="82"/>
      <c r="R385" s="82"/>
      <c r="S385" s="82"/>
      <c r="T385" s="82"/>
      <c r="U385" s="82"/>
      <c r="V385" s="82"/>
      <c r="W385" s="82"/>
      <c r="X385" s="82"/>
      <c r="Y385" s="82"/>
      <c r="Z385" s="82"/>
      <c r="AA385" s="82"/>
      <c r="AB385" s="82"/>
      <c r="AC385" s="82"/>
      <c r="AD385" s="82"/>
      <c r="AE385" s="82"/>
      <c r="AF385" s="82"/>
      <c r="AG385" s="82"/>
      <c r="AH385" s="82"/>
      <c r="AI385" s="251" t="b">
        <f>AI384</f>
        <v>0</v>
      </c>
    </row>
    <row r="386" spans="1:84" s="28" customFormat="1" ht="12.75" customHeight="1" x14ac:dyDescent="0.2">
      <c r="A386" s="261"/>
      <c r="B386" s="78"/>
      <c r="E386" s="831"/>
      <c r="F386" s="832"/>
      <c r="G386" s="832"/>
      <c r="H386" s="832"/>
      <c r="I386" s="832"/>
      <c r="J386" s="832"/>
      <c r="K386" s="832"/>
      <c r="L386" s="832"/>
      <c r="M386" s="832"/>
      <c r="N386" s="833"/>
      <c r="O386" s="81"/>
      <c r="P386" s="82"/>
      <c r="Q386" s="82"/>
      <c r="R386" s="82"/>
      <c r="S386" s="82"/>
      <c r="T386" s="82"/>
      <c r="U386" s="82"/>
      <c r="V386" s="82"/>
      <c r="W386" s="82"/>
      <c r="X386" s="82"/>
      <c r="Y386" s="82"/>
      <c r="Z386" s="82"/>
      <c r="AA386" s="82"/>
      <c r="AB386" s="82"/>
      <c r="AC386" s="82"/>
      <c r="AD386" s="82"/>
      <c r="AE386" s="82"/>
      <c r="AF386" s="82"/>
      <c r="AG386" s="82"/>
      <c r="AH386" s="82"/>
      <c r="AI386" s="251" t="b">
        <f>AI385</f>
        <v>0</v>
      </c>
    </row>
    <row r="387" spans="1:84" s="28" customFormat="1" ht="12.75" customHeight="1" thickBot="1" x14ac:dyDescent="0.25">
      <c r="A387" s="261"/>
      <c r="B387" s="78"/>
      <c r="D387" s="121"/>
      <c r="E387" s="262"/>
      <c r="F387" s="262"/>
      <c r="G387" s="262"/>
      <c r="H387" s="262"/>
      <c r="I387" s="262"/>
      <c r="J387" s="262"/>
      <c r="K387" s="262"/>
      <c r="L387" s="262"/>
      <c r="M387" s="262"/>
      <c r="N387" s="121"/>
      <c r="O387" s="81"/>
      <c r="P387" s="82"/>
      <c r="Q387" s="82"/>
      <c r="R387" s="82"/>
      <c r="S387" s="82"/>
      <c r="T387" s="82"/>
      <c r="U387" s="82"/>
      <c r="V387" s="82"/>
      <c r="W387" s="82"/>
      <c r="X387" s="82"/>
      <c r="Y387" s="82"/>
      <c r="Z387" s="82"/>
      <c r="AA387" s="82"/>
      <c r="AB387" s="82"/>
      <c r="AC387" s="82"/>
      <c r="AD387" s="82"/>
      <c r="AE387" s="82"/>
      <c r="AF387" s="82"/>
      <c r="AG387" s="82"/>
      <c r="AH387" s="82"/>
      <c r="AI387" s="82"/>
      <c r="CF387" s="263"/>
    </row>
    <row r="388" spans="1:84" ht="13.5" customHeight="1" thickBot="1" x14ac:dyDescent="0.25">
      <c r="A388" s="65"/>
      <c r="B388" s="69"/>
      <c r="C388" s="244"/>
      <c r="D388" s="245"/>
      <c r="E388" s="246"/>
      <c r="F388" s="247"/>
      <c r="G388" s="248"/>
      <c r="H388" s="248"/>
      <c r="I388" s="248"/>
      <c r="J388" s="248"/>
      <c r="K388" s="248"/>
      <c r="L388" s="248"/>
      <c r="M388" s="248"/>
      <c r="N388" s="248"/>
      <c r="O388" s="67"/>
      <c r="U388" s="188"/>
      <c r="X388" s="188"/>
    </row>
    <row r="389" spans="1:84" s="28" customFormat="1" ht="15" customHeight="1" thickBot="1" x14ac:dyDescent="0.25">
      <c r="A389" s="159" t="str">
        <f>IF(E389="","","PRINT")</f>
        <v/>
      </c>
      <c r="B389" s="71"/>
      <c r="C389" s="218">
        <f>C370+1</f>
        <v>20</v>
      </c>
      <c r="D389" s="15"/>
      <c r="E389" s="848"/>
      <c r="F389" s="849"/>
      <c r="G389" s="849"/>
      <c r="H389" s="849"/>
      <c r="I389" s="849"/>
      <c r="J389" s="849"/>
      <c r="K389" s="849"/>
      <c r="L389" s="850"/>
      <c r="M389" s="842" t="str">
        <f>IF(E390="","",INDEX(EUwideConstants!$F$312:$F$353,MATCH(E390,EUConst_TierActivityListNames,0)))</f>
        <v/>
      </c>
      <c r="N389" s="843"/>
      <c r="O389" s="151"/>
      <c r="P389" s="223" t="str">
        <f>IF(AND(E389&lt;&gt;"",COUNTIF(P390:$P$603,"PRINT")=0),"PRINT","")</f>
        <v/>
      </c>
      <c r="Q389" s="152"/>
      <c r="R389" s="249" t="str">
        <f>IF(E389="","",MATCH(E389,'B_Beskrivning av förbättringar'!$Q$54:$Q$83,0))</f>
        <v/>
      </c>
      <c r="S389" s="250" t="s">
        <v>21</v>
      </c>
      <c r="T389" s="152"/>
      <c r="U389" s="152"/>
      <c r="V389" s="152"/>
      <c r="W389" s="152"/>
      <c r="X389" s="152"/>
      <c r="Y389" s="152"/>
      <c r="Z389" s="152"/>
      <c r="AA389" s="152"/>
      <c r="AB389" s="152"/>
      <c r="AC389" s="152"/>
      <c r="AD389" s="152"/>
      <c r="AE389" s="152"/>
      <c r="AF389" s="152"/>
      <c r="AG389" s="152"/>
      <c r="AH389" s="152"/>
      <c r="AI389" s="251" t="b">
        <f>CNTR_CalcRelevant=EUconst_NotRelevant</f>
        <v>0</v>
      </c>
      <c r="AJ389" s="252"/>
      <c r="AK389" s="252"/>
      <c r="AL389" s="252"/>
      <c r="AM389" s="252"/>
      <c r="AN389" s="252"/>
      <c r="AO389" s="252"/>
      <c r="AP389" s="252"/>
      <c r="AQ389" s="252"/>
      <c r="AR389" s="252"/>
      <c r="AS389" s="252"/>
      <c r="AT389" s="252"/>
      <c r="AU389" s="252"/>
      <c r="AV389" s="252"/>
      <c r="AW389" s="252"/>
      <c r="AX389" s="252"/>
      <c r="AY389" s="252"/>
      <c r="AZ389" s="252"/>
      <c r="BA389" s="252"/>
      <c r="BB389" s="252"/>
      <c r="BC389" s="252"/>
      <c r="BD389" s="252"/>
      <c r="BE389" s="252"/>
      <c r="BF389" s="252"/>
      <c r="BG389" s="252"/>
      <c r="BH389" s="252"/>
      <c r="BI389" s="252"/>
      <c r="BJ389" s="252"/>
      <c r="BK389" s="252"/>
      <c r="BL389" s="252"/>
      <c r="BM389" s="252"/>
      <c r="BN389" s="252"/>
      <c r="BO389" s="252"/>
      <c r="BP389" s="252"/>
      <c r="BQ389" s="252"/>
      <c r="BR389" s="252"/>
      <c r="BS389" s="252"/>
      <c r="BT389" s="252"/>
      <c r="BU389" s="252"/>
      <c r="BV389" s="252"/>
      <c r="BW389" s="252"/>
      <c r="BX389" s="252"/>
      <c r="BY389" s="252"/>
      <c r="BZ389" s="252"/>
      <c r="CA389" s="252"/>
      <c r="CB389" s="252"/>
      <c r="CC389" s="252"/>
      <c r="CD389" s="252"/>
      <c r="CE389" s="252"/>
      <c r="CF389" s="252"/>
    </row>
    <row r="390" spans="1:84" s="28" customFormat="1" ht="15" customHeight="1" thickBot="1" x14ac:dyDescent="0.25">
      <c r="A390" s="70"/>
      <c r="B390" s="71"/>
      <c r="C390" s="15"/>
      <c r="D390" s="15"/>
      <c r="E390" s="839" t="str">
        <f>IF(E389="","",INDEX('B_Beskrivning av förbättringar'!$E$54:$E$83,R389))</f>
        <v/>
      </c>
      <c r="F390" s="840"/>
      <c r="G390" s="840"/>
      <c r="H390" s="840"/>
      <c r="I390" s="840"/>
      <c r="J390" s="840"/>
      <c r="K390" s="840"/>
      <c r="L390" s="841"/>
      <c r="M390" s="842" t="str">
        <f>IF(E389="","",INDEX('B_Beskrivning av förbättringar'!$M$54:$M$83,R389))</f>
        <v/>
      </c>
      <c r="N390" s="843"/>
      <c r="O390" s="151"/>
      <c r="P390" s="82"/>
      <c r="Q390" s="152"/>
      <c r="R390" s="238" t="str">
        <f>E390</f>
        <v/>
      </c>
      <c r="S390" s="238" t="str">
        <f>IF(E390="","",MATCH(E390,EUConst_TierActivityListNames,0)&gt;40)</f>
        <v/>
      </c>
      <c r="T390" s="152"/>
      <c r="U390" s="152"/>
      <c r="V390" s="152"/>
      <c r="W390" s="152"/>
      <c r="X390" s="152"/>
      <c r="Y390" s="152"/>
      <c r="Z390" s="152"/>
      <c r="AA390" s="152"/>
      <c r="AB390" s="152"/>
      <c r="AC390" s="152"/>
      <c r="AD390" s="152"/>
      <c r="AE390" s="152"/>
      <c r="AF390" s="152"/>
      <c r="AG390" s="152"/>
      <c r="AH390" s="152"/>
      <c r="AI390" s="152"/>
      <c r="AJ390" s="252"/>
      <c r="AK390" s="252"/>
      <c r="AL390" s="252"/>
      <c r="AM390" s="252"/>
      <c r="AN390" s="252"/>
      <c r="AO390" s="252"/>
      <c r="AP390" s="252"/>
      <c r="AQ390" s="252"/>
      <c r="AR390" s="252"/>
      <c r="AS390" s="252"/>
      <c r="AT390" s="252"/>
      <c r="AU390" s="252"/>
      <c r="AV390" s="252"/>
      <c r="AW390" s="252"/>
      <c r="AX390" s="252"/>
      <c r="AY390" s="252"/>
      <c r="AZ390" s="252"/>
      <c r="BA390" s="252"/>
      <c r="BB390" s="252"/>
      <c r="BC390" s="252"/>
      <c r="BD390" s="252"/>
      <c r="BE390" s="252"/>
      <c r="BF390" s="252"/>
      <c r="BG390" s="252"/>
      <c r="BH390" s="252"/>
      <c r="BI390" s="252"/>
      <c r="BJ390" s="252"/>
      <c r="BK390" s="252"/>
      <c r="BL390" s="252"/>
      <c r="BM390" s="252"/>
      <c r="BN390" s="252"/>
      <c r="BO390" s="252"/>
      <c r="BP390" s="252"/>
      <c r="BQ390" s="252"/>
      <c r="BR390" s="252"/>
      <c r="BS390" s="252"/>
      <c r="BT390" s="252"/>
      <c r="BU390" s="252"/>
      <c r="BV390" s="252"/>
      <c r="BW390" s="252"/>
      <c r="BX390" s="252"/>
      <c r="BY390" s="252"/>
      <c r="BZ390" s="252"/>
      <c r="CA390" s="252"/>
      <c r="CB390" s="252"/>
      <c r="CC390" s="252"/>
      <c r="CD390" s="252"/>
      <c r="CE390" s="252"/>
      <c r="CF390" s="252"/>
    </row>
    <row r="391" spans="1:84" s="28" customFormat="1" ht="5.0999999999999996" customHeight="1" x14ac:dyDescent="0.2">
      <c r="A391" s="70"/>
      <c r="B391" s="71"/>
      <c r="C391" s="15"/>
      <c r="D391" s="15"/>
      <c r="E391" s="15"/>
      <c r="F391" s="15"/>
      <c r="G391" s="5"/>
      <c r="H391" s="5"/>
      <c r="I391" s="5"/>
      <c r="M391" s="5"/>
      <c r="N391" s="5"/>
      <c r="O391" s="151"/>
      <c r="P391" s="214"/>
      <c r="Q391" s="152"/>
      <c r="R391" s="152"/>
      <c r="S391" s="152"/>
      <c r="T391" s="152"/>
      <c r="U391" s="152"/>
      <c r="V391" s="152"/>
      <c r="W391" s="152"/>
      <c r="X391" s="152"/>
      <c r="Y391" s="152"/>
      <c r="Z391" s="152"/>
      <c r="AA391" s="152"/>
      <c r="AB391" s="152"/>
      <c r="AC391" s="152"/>
      <c r="AD391" s="152"/>
      <c r="AE391" s="152"/>
      <c r="AF391" s="152"/>
      <c r="AG391" s="152"/>
      <c r="AH391" s="152"/>
      <c r="AI391" s="152"/>
      <c r="AJ391" s="252"/>
      <c r="AK391" s="252"/>
      <c r="AL391" s="252"/>
      <c r="AM391" s="252"/>
      <c r="AN391" s="252"/>
      <c r="AO391" s="252"/>
      <c r="AP391" s="252"/>
      <c r="AQ391" s="252"/>
      <c r="AR391" s="252"/>
      <c r="AS391" s="252"/>
      <c r="AT391" s="252"/>
      <c r="AU391" s="252"/>
      <c r="AV391" s="252"/>
      <c r="AW391" s="252"/>
      <c r="AX391" s="252"/>
      <c r="AY391" s="252"/>
      <c r="AZ391" s="252"/>
      <c r="BA391" s="252"/>
      <c r="BB391" s="252"/>
      <c r="BC391" s="252"/>
      <c r="BD391" s="252"/>
      <c r="BE391" s="252"/>
      <c r="BF391" s="252"/>
      <c r="BG391" s="252"/>
      <c r="BH391" s="252"/>
      <c r="BI391" s="252"/>
      <c r="BJ391" s="252"/>
      <c r="BK391" s="252"/>
      <c r="BL391" s="252"/>
      <c r="BM391" s="252"/>
      <c r="BN391" s="252"/>
      <c r="BO391" s="252"/>
      <c r="BP391" s="252"/>
      <c r="BQ391" s="252"/>
      <c r="BR391" s="252"/>
      <c r="BS391" s="252"/>
      <c r="BT391" s="252"/>
      <c r="BU391" s="252"/>
      <c r="BV391" s="252"/>
      <c r="BW391" s="252"/>
      <c r="BX391" s="252"/>
      <c r="BY391" s="252"/>
      <c r="BZ391" s="252"/>
      <c r="CA391" s="252"/>
      <c r="CB391" s="252"/>
      <c r="CC391" s="252"/>
      <c r="CD391" s="252"/>
      <c r="CE391" s="252"/>
      <c r="CF391" s="252"/>
    </row>
    <row r="392" spans="1:84" s="28" customFormat="1" ht="12.75" customHeight="1" x14ac:dyDescent="0.2">
      <c r="A392" s="70"/>
      <c r="B392" s="71"/>
      <c r="C392" s="15"/>
      <c r="D392" s="15"/>
      <c r="F392" s="844" t="str">
        <f>IF(E389="","",HYPERLINK("#JUMP_E_8",EUconst_FurtherGuidancePoint1))</f>
        <v/>
      </c>
      <c r="G392" s="845"/>
      <c r="H392" s="845"/>
      <c r="I392" s="845"/>
      <c r="J392" s="845"/>
      <c r="K392" s="845"/>
      <c r="L392" s="845"/>
      <c r="M392" s="846"/>
      <c r="N392" s="5"/>
      <c r="O392" s="151"/>
      <c r="P392" s="214"/>
      <c r="Q392" s="152"/>
      <c r="R392" s="152"/>
      <c r="S392" s="152"/>
      <c r="T392" s="152"/>
      <c r="U392" s="152"/>
      <c r="V392" s="152"/>
      <c r="W392" s="152"/>
      <c r="X392" s="152"/>
      <c r="Y392" s="152"/>
      <c r="Z392" s="152"/>
      <c r="AA392" s="152"/>
      <c r="AB392" s="152"/>
      <c r="AC392" s="152"/>
      <c r="AD392" s="152"/>
      <c r="AE392" s="152"/>
      <c r="AF392" s="152"/>
      <c r="AG392" s="152"/>
      <c r="AH392" s="152"/>
      <c r="AI392" s="152"/>
      <c r="AJ392" s="252"/>
      <c r="AK392" s="252"/>
      <c r="AL392" s="252"/>
      <c r="AM392" s="252"/>
      <c r="AN392" s="252"/>
      <c r="AO392" s="252"/>
      <c r="AP392" s="252"/>
      <c r="AQ392" s="252"/>
      <c r="AR392" s="252"/>
      <c r="AS392" s="252"/>
      <c r="AT392" s="252"/>
      <c r="AU392" s="252"/>
      <c r="AV392" s="252"/>
      <c r="AW392" s="252"/>
      <c r="AX392" s="252"/>
      <c r="AY392" s="252"/>
      <c r="AZ392" s="252"/>
      <c r="BA392" s="252"/>
      <c r="BB392" s="252"/>
      <c r="BC392" s="252"/>
      <c r="BD392" s="252"/>
      <c r="BE392" s="252"/>
      <c r="BF392" s="252"/>
      <c r="BG392" s="252"/>
      <c r="BH392" s="252"/>
      <c r="BI392" s="252"/>
      <c r="BJ392" s="252"/>
      <c r="BK392" s="252"/>
      <c r="BL392" s="252"/>
      <c r="BM392" s="252"/>
      <c r="BN392" s="252"/>
      <c r="BO392" s="252"/>
      <c r="BP392" s="252"/>
      <c r="BQ392" s="252"/>
      <c r="BR392" s="252"/>
      <c r="BS392" s="252"/>
      <c r="BT392" s="252"/>
      <c r="BU392" s="252"/>
      <c r="BV392" s="252"/>
      <c r="BW392" s="252"/>
      <c r="BX392" s="252"/>
      <c r="BY392" s="252"/>
      <c r="BZ392" s="252"/>
      <c r="CA392" s="252"/>
      <c r="CB392" s="252"/>
      <c r="CC392" s="252"/>
      <c r="CD392" s="252"/>
      <c r="CE392" s="252"/>
      <c r="CF392" s="252"/>
    </row>
    <row r="393" spans="1:84" s="28" customFormat="1" ht="5.0999999999999996" customHeight="1" x14ac:dyDescent="0.2">
      <c r="A393" s="70"/>
      <c r="B393" s="71"/>
      <c r="C393" s="15"/>
      <c r="D393" s="121"/>
      <c r="O393" s="84"/>
      <c r="P393" s="214"/>
      <c r="Q393" s="214"/>
      <c r="R393" s="214"/>
      <c r="S393" s="152"/>
      <c r="T393" s="82"/>
      <c r="U393" s="82"/>
      <c r="V393" s="82"/>
      <c r="W393" s="82"/>
      <c r="X393" s="82"/>
      <c r="Y393" s="82"/>
      <c r="Z393" s="152"/>
      <c r="AA393" s="82"/>
      <c r="AB393" s="82"/>
      <c r="AC393" s="82"/>
      <c r="AD393" s="82"/>
      <c r="AE393" s="82"/>
      <c r="AF393" s="82"/>
      <c r="AG393" s="82"/>
      <c r="AH393" s="82"/>
      <c r="AI393" s="82"/>
    </row>
    <row r="394" spans="1:84" s="28" customFormat="1" ht="38.85" customHeight="1" x14ac:dyDescent="0.2">
      <c r="A394" s="70"/>
      <c r="B394" s="71"/>
      <c r="C394" s="15"/>
      <c r="E394" s="253" t="str">
        <f>Translations!$B$609</f>
        <v>Verksamhetsuppgifter eller beräkningsfaktor:</v>
      </c>
      <c r="F394" s="254" t="str">
        <f>Translations!$B$601</f>
        <v>Krävd nivå:</v>
      </c>
      <c r="G394" s="847" t="str">
        <f>Translations!$B$610</f>
        <v xml:space="preserve">Skäl för tidigare avvikelse: </v>
      </c>
      <c r="H394" s="847"/>
      <c r="I394" s="253" t="str">
        <f>Translations!$B$611</f>
        <v>Inverkan på nivåer?</v>
      </c>
      <c r="J394" s="253" t="str">
        <f>Translations!$B$612</f>
        <v>Vidtagna åtgärder:</v>
      </c>
      <c r="K394" s="254" t="str">
        <f>Translations!$B$585</f>
        <v>När?</v>
      </c>
      <c r="L394" s="254" t="str">
        <f>Translations!$B$603</f>
        <v>Tillämpad nivå:</v>
      </c>
      <c r="O394" s="151"/>
      <c r="P394" s="82"/>
      <c r="Q394" s="152"/>
      <c r="R394" s="214"/>
      <c r="S394" s="214"/>
      <c r="T394" s="152"/>
      <c r="U394" s="152"/>
      <c r="V394" s="152"/>
      <c r="W394" s="152"/>
      <c r="X394" s="152"/>
      <c r="Y394" s="152"/>
      <c r="Z394" s="152"/>
      <c r="AA394" s="255" t="s">
        <v>22</v>
      </c>
      <c r="AB394" s="152" t="str">
        <f>$E$33</f>
        <v>Verksamhetsuppgifter eller beräkningsfaktor:</v>
      </c>
      <c r="AC394" s="152" t="str">
        <f>G394</f>
        <v xml:space="preserve">Skäl för tidigare avvikelse: </v>
      </c>
      <c r="AD394" s="152" t="str">
        <f>I394</f>
        <v>Inverkan på nivåer?</v>
      </c>
      <c r="AE394" s="152" t="str">
        <f>J394</f>
        <v>Vidtagna åtgärder:</v>
      </c>
      <c r="AF394" s="152" t="str">
        <f>K394</f>
        <v>När?</v>
      </c>
      <c r="AG394" s="152" t="str">
        <f>L394</f>
        <v>Tillämpad nivå:</v>
      </c>
      <c r="AH394" s="152"/>
      <c r="AI394" s="82"/>
      <c r="AJ394" s="252"/>
      <c r="AK394" s="252"/>
      <c r="AL394" s="252"/>
      <c r="AM394" s="252"/>
      <c r="AN394" s="252"/>
      <c r="AO394" s="252"/>
      <c r="AP394" s="252"/>
      <c r="AQ394" s="252"/>
      <c r="AR394" s="252"/>
      <c r="AS394" s="252"/>
      <c r="AT394" s="252"/>
      <c r="AU394" s="252"/>
      <c r="AV394" s="252"/>
      <c r="AW394" s="252"/>
      <c r="AX394" s="252"/>
      <c r="AY394" s="252"/>
      <c r="AZ394" s="252"/>
      <c r="BA394" s="252"/>
      <c r="BB394" s="252"/>
      <c r="BC394" s="252"/>
      <c r="BD394" s="252"/>
      <c r="BE394" s="252"/>
      <c r="BF394" s="252"/>
      <c r="BG394" s="252"/>
      <c r="BH394" s="252"/>
      <c r="BI394" s="252"/>
      <c r="BJ394" s="252"/>
      <c r="BK394" s="252"/>
      <c r="BL394" s="252"/>
      <c r="BM394" s="252"/>
      <c r="BN394" s="252"/>
      <c r="BO394" s="252"/>
      <c r="BP394" s="252"/>
      <c r="BQ394" s="252"/>
      <c r="BR394" s="252"/>
      <c r="BS394" s="252"/>
      <c r="BT394" s="252"/>
      <c r="BU394" s="252"/>
      <c r="BV394" s="252"/>
      <c r="BW394" s="252"/>
      <c r="BX394" s="252"/>
      <c r="BY394" s="252"/>
      <c r="BZ394" s="252"/>
      <c r="CA394" s="252"/>
      <c r="CB394" s="252"/>
      <c r="CC394" s="252"/>
      <c r="CD394" s="252"/>
      <c r="CE394" s="252"/>
      <c r="CF394" s="252"/>
    </row>
    <row r="395" spans="1:84" s="28" customFormat="1" ht="15" customHeight="1" x14ac:dyDescent="0.2">
      <c r="A395" s="70"/>
      <c r="B395" s="71"/>
      <c r="D395" s="91" t="s">
        <v>6</v>
      </c>
      <c r="E395" s="256"/>
      <c r="F395" s="257" t="str">
        <f>IF(OR(X395="",X395=EUconst_NA),"",IF(CNTR_SmallEmitter,1,X395))</f>
        <v/>
      </c>
      <c r="G395" s="826"/>
      <c r="H395" s="827"/>
      <c r="I395" s="99"/>
      <c r="J395" s="99"/>
      <c r="K395" s="221"/>
      <c r="L395" s="258"/>
      <c r="M395" s="834" t="str">
        <f>IF(OR(ISBLANK(L395),L395=EUconst_NoTier),"",IF($Z395=0,EUconst_NotApplicable,IF(ISERROR($Z395),"",$Z395)))</f>
        <v/>
      </c>
      <c r="N395" s="835"/>
      <c r="O395" s="84"/>
      <c r="P395" s="214"/>
      <c r="Q395" s="214"/>
      <c r="R395" s="238" t="str">
        <f>E390</f>
        <v/>
      </c>
      <c r="S395" s="152"/>
      <c r="T395" s="251" t="str">
        <f>IF(COUNTIF(EUconst_FactorRelevantInklPFC,E395)=0,"",INDEX(EUwideConstants!$C$665:$C$680,MATCH(E395,EUconst_FactorRelevantInklPFC,0))&amp;R395)</f>
        <v/>
      </c>
      <c r="U395" s="82"/>
      <c r="V395" s="251" t="str">
        <f>IF(T395="","",INDEX(EUwideConstants!$E$665:$E$680,MATCH(E395,EUconst_FactorRelevantInklPFC,0)))</f>
        <v/>
      </c>
      <c r="W395" s="82"/>
      <c r="X395" s="223" t="str">
        <f>IF(OR(R395="",T395=""),"",IF(CNTR_IsCategoryA,INDEX(EUwideConstants!$G:$G,MATCH(T395,EUwideConstants!$Q:$Q,0)),INDEX(EUwideConstants!$N:$N,MATCH(T395,EUwideConstants!$Q:$Q,0))))</f>
        <v/>
      </c>
      <c r="Y395" s="251" t="str">
        <f>IF(F395="","",IF(F395=EUconst_NA,"",INDEX(EUwideConstants!$H:$M,MATCH(T395,EUwideConstants!$Q:$Q,0),MATCH(F395,CNTR_TierList,0))))</f>
        <v/>
      </c>
      <c r="Z395" s="251" t="str">
        <f>IF(ISBLANK(L395),"",IF(L395=EUconst_NA,"",INDEX(EUwideConstants!$H:$M,MATCH(T395,EUwideConstants!$Q:$Q,0),MATCH(L395,CNTR_TierList,0))))</f>
        <v/>
      </c>
      <c r="AA395" s="82"/>
      <c r="AB395" s="223" t="b">
        <f>AND(COUNTA(CNTR_ListRelevantSections)&gt;0,E389="")</f>
        <v>0</v>
      </c>
      <c r="AC395" s="223" t="b">
        <f>AND(COUNTA(CNTR_ListRelevantSections)&gt;0,OR(E395="",AB395))</f>
        <v>0</v>
      </c>
      <c r="AD395" s="223" t="b">
        <f t="shared" ref="AD395:AE397" si="19">AC395</f>
        <v>0</v>
      </c>
      <c r="AE395" s="223" t="b">
        <f t="shared" si="19"/>
        <v>0</v>
      </c>
      <c r="AF395" s="223" t="b">
        <f>OR(AD395,AND(J395&lt;&gt;"",J395=FALSE))</f>
        <v>0</v>
      </c>
      <c r="AG395" s="223" t="b">
        <f>OR(AF395,AND(I395&lt;&gt;"",I395=FALSE))</f>
        <v>0</v>
      </c>
      <c r="AH395" s="82"/>
      <c r="AI395" s="82"/>
      <c r="AJ395" s="252"/>
      <c r="AK395" s="252"/>
      <c r="AL395" s="252"/>
      <c r="AM395" s="252"/>
      <c r="AN395" s="252"/>
      <c r="AO395" s="252"/>
      <c r="AP395" s="252"/>
      <c r="AQ395" s="252"/>
      <c r="AR395" s="252"/>
      <c r="AS395" s="252"/>
      <c r="AT395" s="252"/>
      <c r="AU395" s="252"/>
      <c r="AV395" s="252"/>
      <c r="AW395" s="252"/>
      <c r="AX395" s="252"/>
      <c r="AY395" s="252"/>
      <c r="AZ395" s="252"/>
      <c r="BA395" s="252"/>
      <c r="BB395" s="252"/>
      <c r="BC395" s="252"/>
      <c r="BD395" s="252"/>
      <c r="BE395" s="252"/>
      <c r="BF395" s="252"/>
      <c r="BG395" s="252"/>
      <c r="BH395" s="252"/>
      <c r="BI395" s="252"/>
      <c r="BJ395" s="252"/>
      <c r="BK395" s="252"/>
      <c r="BL395" s="252"/>
      <c r="BM395" s="252"/>
      <c r="BN395" s="252"/>
      <c r="BO395" s="252"/>
      <c r="BP395" s="252"/>
      <c r="BQ395" s="252"/>
      <c r="BR395" s="252"/>
      <c r="BS395" s="252"/>
      <c r="BT395" s="252"/>
      <c r="BU395" s="252"/>
      <c r="BV395" s="252"/>
      <c r="BW395" s="252"/>
      <c r="BX395" s="252"/>
      <c r="BY395" s="252"/>
      <c r="BZ395" s="252"/>
      <c r="CA395" s="252"/>
      <c r="CB395" s="252"/>
      <c r="CC395" s="252"/>
      <c r="CD395" s="252"/>
      <c r="CE395" s="252"/>
      <c r="CF395" s="252"/>
    </row>
    <row r="396" spans="1:84" s="28" customFormat="1" ht="15" customHeight="1" x14ac:dyDescent="0.2">
      <c r="A396" s="70"/>
      <c r="B396" s="71"/>
      <c r="D396" s="91" t="s">
        <v>8</v>
      </c>
      <c r="E396" s="256"/>
      <c r="F396" s="257" t="str">
        <f>IF(OR(X396="",X396=EUconst_NA),"",IF(CNTR_SmallEmitter,1,X396))</f>
        <v/>
      </c>
      <c r="G396" s="826"/>
      <c r="H396" s="827"/>
      <c r="I396" s="99"/>
      <c r="J396" s="99"/>
      <c r="K396" s="221"/>
      <c r="L396" s="258"/>
      <c r="M396" s="834" t="str">
        <f>IF(OR(ISBLANK(L396),L396=EUconst_NoTier),"",IF($Z396=0,EUconst_NotApplicable,IF(ISERROR($Z396),"",$Z396)))</f>
        <v/>
      </c>
      <c r="N396" s="835"/>
      <c r="O396" s="84"/>
      <c r="P396" s="214"/>
      <c r="Q396" s="214"/>
      <c r="R396" s="238" t="str">
        <f>R395</f>
        <v/>
      </c>
      <c r="S396" s="152"/>
      <c r="T396" s="251" t="str">
        <f>IF(COUNTIF(EUconst_FactorRelevantInklPFC,E396)=0,"",INDEX(EUwideConstants!$C$665:$C$680,MATCH(E396,EUconst_FactorRelevantInklPFC,0))&amp;R396)</f>
        <v/>
      </c>
      <c r="U396" s="82"/>
      <c r="V396" s="251" t="str">
        <f>IF(T396="","",INDEX(EUwideConstants!$E$665:$E$680,MATCH(E396,EUconst_FactorRelevantInklPFC,0)))</f>
        <v/>
      </c>
      <c r="W396" s="82"/>
      <c r="X396" s="223" t="str">
        <f>IF(OR(R396="",T396=""),"",IF(CNTR_IsCategoryA,INDEX(EUwideConstants!$G:$G,MATCH(T396,EUwideConstants!$Q:$Q,0)),INDEX(EUwideConstants!$N:$N,MATCH(T396,EUwideConstants!$Q:$Q,0))))</f>
        <v/>
      </c>
      <c r="Y396" s="251" t="str">
        <f>IF(F396="","",IF(F396=EUconst_NA,"",INDEX(EUwideConstants!$H:$M,MATCH(T396,EUwideConstants!$Q:$Q,0),MATCH(F396,CNTR_TierList,0))))</f>
        <v/>
      </c>
      <c r="Z396" s="251" t="str">
        <f>IF(ISBLANK(L396),"",IF(L396=EUconst_NA,"",INDEX(EUwideConstants!$H:$M,MATCH(T396,EUwideConstants!$Q:$Q,0),MATCH(L396,CNTR_TierList,0))))</f>
        <v/>
      </c>
      <c r="AA396" s="82"/>
      <c r="AB396" s="223" t="b">
        <f>AND(COUNTA(CNTR_ListRelevantSections)&gt;0,E389="")</f>
        <v>0</v>
      </c>
      <c r="AC396" s="223" t="b">
        <f>AND(COUNTA(CNTR_ListRelevantSections)&gt;0,OR(E396="",AB396))</f>
        <v>0</v>
      </c>
      <c r="AD396" s="223" t="b">
        <f t="shared" si="19"/>
        <v>0</v>
      </c>
      <c r="AE396" s="223" t="b">
        <f t="shared" si="19"/>
        <v>0</v>
      </c>
      <c r="AF396" s="223" t="b">
        <f>OR(AD396,AND(J396&lt;&gt;"",J396=FALSE))</f>
        <v>0</v>
      </c>
      <c r="AG396" s="223" t="b">
        <f>OR(AF396,AND(I396&lt;&gt;"",I396=FALSE))</f>
        <v>0</v>
      </c>
      <c r="AH396" s="82"/>
      <c r="AI396" s="82"/>
      <c r="AJ396" s="252"/>
      <c r="AK396" s="252"/>
      <c r="AL396" s="252"/>
      <c r="AM396" s="252"/>
      <c r="AN396" s="252"/>
      <c r="AO396" s="252"/>
      <c r="AP396" s="252"/>
      <c r="AQ396" s="252"/>
      <c r="AR396" s="252"/>
      <c r="AS396" s="252"/>
      <c r="AT396" s="252"/>
      <c r="AU396" s="252"/>
      <c r="AV396" s="252"/>
      <c r="AW396" s="252"/>
      <c r="AX396" s="252"/>
      <c r="AY396" s="252"/>
      <c r="AZ396" s="252"/>
      <c r="BA396" s="252"/>
      <c r="BB396" s="252"/>
      <c r="BC396" s="252"/>
      <c r="BD396" s="252"/>
      <c r="BE396" s="252"/>
      <c r="BF396" s="252"/>
      <c r="BG396" s="252"/>
      <c r="BH396" s="252"/>
      <c r="BI396" s="252"/>
      <c r="BJ396" s="252"/>
      <c r="BK396" s="252"/>
      <c r="BL396" s="252"/>
      <c r="BM396" s="252"/>
      <c r="BN396" s="252"/>
      <c r="BO396" s="252"/>
      <c r="BP396" s="252"/>
      <c r="BQ396" s="252"/>
      <c r="BR396" s="252"/>
      <c r="BS396" s="252"/>
      <c r="BT396" s="252"/>
      <c r="BU396" s="252"/>
      <c r="BV396" s="252"/>
      <c r="BW396" s="252"/>
      <c r="BX396" s="252"/>
      <c r="BY396" s="252"/>
      <c r="BZ396" s="252"/>
      <c r="CA396" s="252"/>
      <c r="CB396" s="252"/>
      <c r="CC396" s="252"/>
      <c r="CD396" s="252"/>
      <c r="CE396" s="252"/>
      <c r="CF396" s="252"/>
    </row>
    <row r="397" spans="1:84" s="28" customFormat="1" ht="15" customHeight="1" x14ac:dyDescent="0.2">
      <c r="A397" s="70"/>
      <c r="B397" s="71"/>
      <c r="D397" s="91" t="s">
        <v>9</v>
      </c>
      <c r="E397" s="256"/>
      <c r="F397" s="257" t="str">
        <f>IF(OR(X397="",X397=EUconst_NA),"",IF(CNTR_SmallEmitter,1,X397))</f>
        <v/>
      </c>
      <c r="G397" s="826"/>
      <c r="H397" s="827"/>
      <c r="I397" s="99"/>
      <c r="J397" s="99"/>
      <c r="K397" s="221"/>
      <c r="L397" s="258"/>
      <c r="M397" s="834" t="str">
        <f>IF(OR(ISBLANK(L397),L397=EUconst_NoTier),"",IF($Z397=0,EUconst_NotApplicable,IF(ISERROR($Z397),"",$Z397)))</f>
        <v/>
      </c>
      <c r="N397" s="835"/>
      <c r="O397" s="84"/>
      <c r="P397" s="214"/>
      <c r="Q397" s="214"/>
      <c r="R397" s="238" t="str">
        <f>R396</f>
        <v/>
      </c>
      <c r="S397" s="152"/>
      <c r="T397" s="251" t="str">
        <f>IF(COUNTIF(EUconst_FactorRelevantInklPFC,E397)=0,"",INDEX(EUwideConstants!$C$665:$C$680,MATCH(E397,EUconst_FactorRelevantInklPFC,0))&amp;R397)</f>
        <v/>
      </c>
      <c r="U397" s="82"/>
      <c r="V397" s="251" t="str">
        <f>IF(T397="","",INDEX(EUwideConstants!$E$665:$E$680,MATCH(E397,EUconst_FactorRelevantInklPFC,0)))</f>
        <v/>
      </c>
      <c r="W397" s="82"/>
      <c r="X397" s="223" t="str">
        <f>IF(OR(R397="",T397=""),"",IF(CNTR_IsCategoryA,INDEX(EUwideConstants!$G:$G,MATCH(T397,EUwideConstants!$Q:$Q,0)),INDEX(EUwideConstants!$N:$N,MATCH(T397,EUwideConstants!$Q:$Q,0))))</f>
        <v/>
      </c>
      <c r="Y397" s="251" t="str">
        <f>IF(F397="","",IF(F397=EUconst_NA,"",INDEX(EUwideConstants!$H:$M,MATCH(T397,EUwideConstants!$Q:$Q,0),MATCH(F397,CNTR_TierList,0))))</f>
        <v/>
      </c>
      <c r="Z397" s="251" t="str">
        <f>IF(ISBLANK(L397),"",IF(L397=EUconst_NA,"",INDEX(EUwideConstants!$H:$M,MATCH(T397,EUwideConstants!$Q:$Q,0),MATCH(L397,CNTR_TierList,0))))</f>
        <v/>
      </c>
      <c r="AA397" s="82"/>
      <c r="AB397" s="223" t="b">
        <f>AND(COUNTA(CNTR_ListRelevantSections)&gt;0,E389="")</f>
        <v>0</v>
      </c>
      <c r="AC397" s="223" t="b">
        <f>AND(COUNTA(CNTR_ListRelevantSections)&gt;0,OR(E397="",AB397))</f>
        <v>0</v>
      </c>
      <c r="AD397" s="223" t="b">
        <f t="shared" si="19"/>
        <v>0</v>
      </c>
      <c r="AE397" s="223" t="b">
        <f t="shared" si="19"/>
        <v>0</v>
      </c>
      <c r="AF397" s="223" t="b">
        <f>OR(AD397,AND(J397&lt;&gt;"",J397=FALSE))</f>
        <v>0</v>
      </c>
      <c r="AG397" s="223" t="b">
        <f>OR(AF397,AND(I397&lt;&gt;"",I397=FALSE))</f>
        <v>0</v>
      </c>
      <c r="AH397" s="82"/>
      <c r="AI397" s="82"/>
      <c r="AJ397" s="252"/>
      <c r="AK397" s="252"/>
      <c r="AL397" s="252"/>
      <c r="AM397" s="252"/>
      <c r="AN397" s="252"/>
      <c r="AO397" s="252"/>
      <c r="AP397" s="252"/>
      <c r="AQ397" s="252"/>
      <c r="AR397" s="252"/>
      <c r="AS397" s="252"/>
      <c r="AT397" s="252"/>
      <c r="AU397" s="252"/>
      <c r="AV397" s="252"/>
      <c r="AW397" s="252"/>
      <c r="AX397" s="252"/>
      <c r="AY397" s="252"/>
      <c r="AZ397" s="252"/>
      <c r="BA397" s="252"/>
      <c r="BB397" s="252"/>
      <c r="BC397" s="252"/>
      <c r="BD397" s="252"/>
      <c r="BE397" s="252"/>
      <c r="BF397" s="252"/>
      <c r="BG397" s="252"/>
      <c r="BH397" s="252"/>
      <c r="BI397" s="252"/>
      <c r="BJ397" s="252"/>
      <c r="BK397" s="252"/>
      <c r="BL397" s="252"/>
      <c r="BM397" s="252"/>
      <c r="BN397" s="252"/>
      <c r="BO397" s="252"/>
      <c r="BP397" s="252"/>
      <c r="BQ397" s="252"/>
      <c r="BR397" s="252"/>
      <c r="BS397" s="252"/>
      <c r="BT397" s="252"/>
      <c r="BU397" s="252"/>
      <c r="BV397" s="252"/>
      <c r="BW397" s="252"/>
      <c r="BX397" s="252"/>
      <c r="BY397" s="252"/>
      <c r="BZ397" s="252"/>
      <c r="CA397" s="252"/>
      <c r="CB397" s="252"/>
      <c r="CC397" s="252"/>
      <c r="CD397" s="252"/>
      <c r="CE397" s="252"/>
      <c r="CF397" s="252"/>
    </row>
    <row r="398" spans="1:84" s="28" customFormat="1" ht="5.0999999999999996" customHeight="1" x14ac:dyDescent="0.2">
      <c r="A398" s="70"/>
      <c r="B398" s="71"/>
      <c r="C398" s="15"/>
      <c r="D398" s="121"/>
      <c r="G398" s="121"/>
      <c r="H398" s="121"/>
      <c r="I398" s="121"/>
      <c r="J398" s="121"/>
      <c r="O398" s="84"/>
      <c r="P398" s="214"/>
      <c r="Q398" s="214"/>
      <c r="R398" s="214"/>
      <c r="S398" s="214"/>
      <c r="T398" s="82"/>
      <c r="U398" s="82"/>
      <c r="V398" s="82"/>
      <c r="W398" s="82"/>
      <c r="X398" s="82"/>
      <c r="Y398" s="82"/>
      <c r="Z398" s="82"/>
      <c r="AA398" s="82"/>
      <c r="AB398" s="82"/>
      <c r="AC398" s="82"/>
      <c r="AD398" s="82"/>
      <c r="AE398" s="82"/>
      <c r="AF398" s="82"/>
      <c r="AG398" s="82"/>
      <c r="AH398" s="82"/>
      <c r="AI398" s="82"/>
    </row>
    <row r="399" spans="1:84" s="28" customFormat="1" ht="12.75" customHeight="1" x14ac:dyDescent="0.2">
      <c r="A399" s="70"/>
      <c r="B399" s="71"/>
      <c r="D399" s="121" t="s">
        <v>12</v>
      </c>
      <c r="E399" s="259" t="str">
        <f>Translations!$B$94</f>
        <v>Beskrivning</v>
      </c>
      <c r="G399" s="260"/>
      <c r="H399" s="121"/>
      <c r="I399" s="121"/>
      <c r="J399" s="121"/>
      <c r="K399" s="121"/>
      <c r="L399" s="121"/>
      <c r="M399" s="121"/>
      <c r="N399" s="121"/>
      <c r="O399" s="84"/>
      <c r="P399" s="214"/>
      <c r="Q399" s="214"/>
      <c r="R399" s="214"/>
      <c r="S399" s="214"/>
      <c r="T399" s="82"/>
      <c r="U399" s="82"/>
      <c r="V399" s="82"/>
      <c r="W399" s="82"/>
      <c r="X399" s="82"/>
      <c r="Y399" s="82"/>
      <c r="Z399" s="82"/>
      <c r="AA399" s="82"/>
      <c r="AB399" s="82"/>
      <c r="AC399" s="82"/>
      <c r="AD399" s="82"/>
      <c r="AE399" s="82"/>
      <c r="AF399" s="82"/>
      <c r="AG399" s="82"/>
      <c r="AH399" s="82"/>
      <c r="AI399" s="82"/>
    </row>
    <row r="400" spans="1:84" s="28" customFormat="1" ht="12.75" customHeight="1" x14ac:dyDescent="0.2">
      <c r="A400" s="70"/>
      <c r="B400" s="213"/>
      <c r="C400" s="15"/>
      <c r="D400" s="121"/>
      <c r="E400" s="757" t="str">
        <f>Translations!$B$588</f>
        <v>Om du behöver mer utrymme för beskrivningen kan du också använda externa filer och hänvisa till dem här.</v>
      </c>
      <c r="F400" s="757"/>
      <c r="G400" s="757"/>
      <c r="H400" s="757"/>
      <c r="I400" s="757"/>
      <c r="J400" s="757"/>
      <c r="K400" s="757"/>
      <c r="L400" s="757"/>
      <c r="M400" s="757"/>
      <c r="N400" s="757"/>
      <c r="O400" s="84"/>
      <c r="P400" s="77"/>
      <c r="Q400" s="214"/>
      <c r="R400" s="214"/>
      <c r="S400" s="214"/>
      <c r="T400" s="82"/>
      <c r="U400" s="82"/>
      <c r="V400" s="82"/>
      <c r="W400" s="82"/>
      <c r="X400" s="82"/>
      <c r="Y400" s="82"/>
      <c r="Z400" s="82"/>
      <c r="AA400" s="82"/>
      <c r="AB400" s="82"/>
      <c r="AC400" s="82"/>
      <c r="AD400" s="82"/>
      <c r="AE400" s="82"/>
      <c r="AF400" s="82"/>
      <c r="AG400" s="82"/>
      <c r="AH400" s="82"/>
      <c r="AI400" s="82"/>
    </row>
    <row r="401" spans="1:84" s="28" customFormat="1" ht="12.75" customHeight="1" x14ac:dyDescent="0.2">
      <c r="A401" s="261"/>
      <c r="B401" s="78"/>
      <c r="E401" s="836"/>
      <c r="F401" s="837"/>
      <c r="G401" s="837"/>
      <c r="H401" s="837"/>
      <c r="I401" s="837"/>
      <c r="J401" s="837"/>
      <c r="K401" s="837"/>
      <c r="L401" s="837"/>
      <c r="M401" s="837"/>
      <c r="N401" s="838"/>
      <c r="O401" s="81"/>
      <c r="P401" s="82"/>
      <c r="Q401" s="82"/>
      <c r="R401" s="82"/>
      <c r="S401" s="82"/>
      <c r="T401" s="82"/>
      <c r="U401" s="82"/>
      <c r="V401" s="82"/>
      <c r="W401" s="82"/>
      <c r="X401" s="82"/>
      <c r="Y401" s="82"/>
      <c r="Z401" s="82"/>
      <c r="AA401" s="82"/>
      <c r="AB401" s="82"/>
      <c r="AC401" s="82"/>
      <c r="AD401" s="82"/>
      <c r="AE401" s="82"/>
      <c r="AF401" s="82"/>
      <c r="AG401" s="82"/>
      <c r="AH401" s="82"/>
      <c r="AI401" s="251" t="b">
        <f>AND(COUNTA(CNTR_ListRelevantSections)&gt;0,OR(AB397,COUNTA(E395:E397)=0))</f>
        <v>0</v>
      </c>
    </row>
    <row r="402" spans="1:84" s="28" customFormat="1" ht="12.75" customHeight="1" x14ac:dyDescent="0.2">
      <c r="A402" s="261"/>
      <c r="B402" s="78"/>
      <c r="E402" s="828"/>
      <c r="F402" s="829"/>
      <c r="G402" s="829"/>
      <c r="H402" s="829"/>
      <c r="I402" s="829"/>
      <c r="J402" s="829"/>
      <c r="K402" s="829"/>
      <c r="L402" s="829"/>
      <c r="M402" s="829"/>
      <c r="N402" s="830"/>
      <c r="O402" s="81"/>
      <c r="P402" s="82"/>
      <c r="Q402" s="82"/>
      <c r="R402" s="82"/>
      <c r="S402" s="82"/>
      <c r="T402" s="82"/>
      <c r="U402" s="82"/>
      <c r="V402" s="82"/>
      <c r="W402" s="82"/>
      <c r="X402" s="82"/>
      <c r="Y402" s="82"/>
      <c r="Z402" s="82"/>
      <c r="AA402" s="82"/>
      <c r="AB402" s="82"/>
      <c r="AC402" s="82"/>
      <c r="AD402" s="82"/>
      <c r="AE402" s="82"/>
      <c r="AF402" s="82"/>
      <c r="AG402" s="82"/>
      <c r="AH402" s="82"/>
      <c r="AI402" s="251" t="b">
        <f>AI401</f>
        <v>0</v>
      </c>
    </row>
    <row r="403" spans="1:84" s="28" customFormat="1" ht="12.75" customHeight="1" x14ac:dyDescent="0.2">
      <c r="A403" s="261"/>
      <c r="B403" s="78"/>
      <c r="E403" s="828"/>
      <c r="F403" s="829"/>
      <c r="G403" s="829"/>
      <c r="H403" s="829"/>
      <c r="I403" s="829"/>
      <c r="J403" s="829"/>
      <c r="K403" s="829"/>
      <c r="L403" s="829"/>
      <c r="M403" s="829"/>
      <c r="N403" s="830"/>
      <c r="O403" s="81"/>
      <c r="P403" s="82"/>
      <c r="Q403" s="82"/>
      <c r="R403" s="82"/>
      <c r="S403" s="82"/>
      <c r="T403" s="82"/>
      <c r="U403" s="82"/>
      <c r="V403" s="82"/>
      <c r="W403" s="82"/>
      <c r="X403" s="82"/>
      <c r="Y403" s="82"/>
      <c r="Z403" s="82"/>
      <c r="AA403" s="82"/>
      <c r="AB403" s="82"/>
      <c r="AC403" s="82"/>
      <c r="AD403" s="82"/>
      <c r="AE403" s="82"/>
      <c r="AF403" s="82"/>
      <c r="AG403" s="82"/>
      <c r="AH403" s="82"/>
      <c r="AI403" s="251" t="b">
        <f>AI402</f>
        <v>0</v>
      </c>
    </row>
    <row r="404" spans="1:84" s="28" customFormat="1" ht="12.75" customHeight="1" x14ac:dyDescent="0.2">
      <c r="A404" s="261"/>
      <c r="B404" s="78"/>
      <c r="E404" s="828"/>
      <c r="F404" s="829"/>
      <c r="G404" s="829"/>
      <c r="H404" s="829"/>
      <c r="I404" s="829"/>
      <c r="J404" s="829"/>
      <c r="K404" s="829"/>
      <c r="L404" s="829"/>
      <c r="M404" s="829"/>
      <c r="N404" s="830"/>
      <c r="O404" s="81"/>
      <c r="P404" s="82"/>
      <c r="Q404" s="82"/>
      <c r="R404" s="82"/>
      <c r="S404" s="82"/>
      <c r="T404" s="82"/>
      <c r="U404" s="82"/>
      <c r="V404" s="82"/>
      <c r="W404" s="82"/>
      <c r="X404" s="82"/>
      <c r="Y404" s="82"/>
      <c r="Z404" s="82"/>
      <c r="AA404" s="82"/>
      <c r="AB404" s="82"/>
      <c r="AC404" s="82"/>
      <c r="AD404" s="82"/>
      <c r="AE404" s="82"/>
      <c r="AF404" s="82"/>
      <c r="AG404" s="82"/>
      <c r="AH404" s="82"/>
      <c r="AI404" s="251" t="b">
        <f>AI403</f>
        <v>0</v>
      </c>
    </row>
    <row r="405" spans="1:84" s="28" customFormat="1" ht="12.75" customHeight="1" x14ac:dyDescent="0.2">
      <c r="A405" s="261"/>
      <c r="B405" s="78"/>
      <c r="E405" s="831"/>
      <c r="F405" s="832"/>
      <c r="G405" s="832"/>
      <c r="H405" s="832"/>
      <c r="I405" s="832"/>
      <c r="J405" s="832"/>
      <c r="K405" s="832"/>
      <c r="L405" s="832"/>
      <c r="M405" s="832"/>
      <c r="N405" s="833"/>
      <c r="O405" s="81"/>
      <c r="P405" s="82"/>
      <c r="Q405" s="82"/>
      <c r="R405" s="82"/>
      <c r="S405" s="82"/>
      <c r="T405" s="82"/>
      <c r="U405" s="82"/>
      <c r="V405" s="82"/>
      <c r="W405" s="82"/>
      <c r="X405" s="82"/>
      <c r="Y405" s="82"/>
      <c r="Z405" s="82"/>
      <c r="AA405" s="82"/>
      <c r="AB405" s="82"/>
      <c r="AC405" s="82"/>
      <c r="AD405" s="82"/>
      <c r="AE405" s="82"/>
      <c r="AF405" s="82"/>
      <c r="AG405" s="82"/>
      <c r="AH405" s="82"/>
      <c r="AI405" s="251" t="b">
        <f>AI404</f>
        <v>0</v>
      </c>
    </row>
    <row r="406" spans="1:84" s="28" customFormat="1" ht="12.75" customHeight="1" thickBot="1" x14ac:dyDescent="0.25">
      <c r="A406" s="261"/>
      <c r="B406" s="78"/>
      <c r="D406" s="121"/>
      <c r="E406" s="262"/>
      <c r="F406" s="262"/>
      <c r="G406" s="262"/>
      <c r="H406" s="262"/>
      <c r="I406" s="262"/>
      <c r="J406" s="262"/>
      <c r="K406" s="262"/>
      <c r="L406" s="262"/>
      <c r="M406" s="262"/>
      <c r="N406" s="121"/>
      <c r="O406" s="81"/>
      <c r="P406" s="82"/>
      <c r="Q406" s="82"/>
      <c r="R406" s="82"/>
      <c r="S406" s="82"/>
      <c r="T406" s="82"/>
      <c r="U406" s="82"/>
      <c r="V406" s="82"/>
      <c r="W406" s="82"/>
      <c r="X406" s="82"/>
      <c r="Y406" s="82"/>
      <c r="Z406" s="82"/>
      <c r="AA406" s="82"/>
      <c r="AB406" s="82"/>
      <c r="AC406" s="82"/>
      <c r="AD406" s="82"/>
      <c r="AE406" s="82"/>
      <c r="AF406" s="82"/>
      <c r="AG406" s="82"/>
      <c r="AH406" s="82"/>
      <c r="AI406" s="82"/>
      <c r="CF406" s="263"/>
    </row>
    <row r="407" spans="1:84" ht="13.5" customHeight="1" thickBot="1" x14ac:dyDescent="0.25">
      <c r="A407" s="65"/>
      <c r="B407" s="69"/>
      <c r="C407" s="244"/>
      <c r="D407" s="245"/>
      <c r="E407" s="246"/>
      <c r="F407" s="247"/>
      <c r="G407" s="248"/>
      <c r="H407" s="248"/>
      <c r="I407" s="248"/>
      <c r="J407" s="248"/>
      <c r="K407" s="248"/>
      <c r="L407" s="248"/>
      <c r="M407" s="248"/>
      <c r="N407" s="248"/>
      <c r="O407" s="67"/>
      <c r="U407" s="188"/>
      <c r="X407" s="188"/>
    </row>
    <row r="408" spans="1:84" s="28" customFormat="1" ht="15" customHeight="1" thickBot="1" x14ac:dyDescent="0.25">
      <c r="A408" s="159" t="str">
        <f>IF(E408="","","PRINT")</f>
        <v/>
      </c>
      <c r="B408" s="71"/>
      <c r="C408" s="218">
        <f>C389+1</f>
        <v>21</v>
      </c>
      <c r="D408" s="15"/>
      <c r="E408" s="848"/>
      <c r="F408" s="849"/>
      <c r="G408" s="849"/>
      <c r="H408" s="849"/>
      <c r="I408" s="849"/>
      <c r="J408" s="849"/>
      <c r="K408" s="849"/>
      <c r="L408" s="850"/>
      <c r="M408" s="842" t="str">
        <f>IF(E409="","",INDEX(EUwideConstants!$F$312:$F$353,MATCH(E409,EUConst_TierActivityListNames,0)))</f>
        <v/>
      </c>
      <c r="N408" s="843"/>
      <c r="O408" s="151"/>
      <c r="P408" s="223" t="str">
        <f>IF(AND(E408&lt;&gt;"",COUNTIF(P409:$P$603,"PRINT")=0),"PRINT","")</f>
        <v/>
      </c>
      <c r="Q408" s="152"/>
      <c r="R408" s="249" t="str">
        <f>IF(E408="","",MATCH(E408,'B_Beskrivning av förbättringar'!$Q$54:$Q$83,0))</f>
        <v/>
      </c>
      <c r="S408" s="250" t="s">
        <v>21</v>
      </c>
      <c r="T408" s="152"/>
      <c r="U408" s="152"/>
      <c r="V408" s="152"/>
      <c r="W408" s="152"/>
      <c r="X408" s="152"/>
      <c r="Y408" s="152"/>
      <c r="Z408" s="152"/>
      <c r="AA408" s="152"/>
      <c r="AB408" s="152"/>
      <c r="AC408" s="152"/>
      <c r="AD408" s="152"/>
      <c r="AE408" s="152"/>
      <c r="AF408" s="152"/>
      <c r="AG408" s="152"/>
      <c r="AH408" s="152"/>
      <c r="AI408" s="251" t="b">
        <f>CNTR_CalcRelevant=EUconst_NotRelevant</f>
        <v>0</v>
      </c>
      <c r="AJ408" s="252"/>
      <c r="AK408" s="252"/>
      <c r="AL408" s="252"/>
      <c r="AM408" s="252"/>
      <c r="AN408" s="252"/>
      <c r="AO408" s="252"/>
      <c r="AP408" s="252"/>
      <c r="AQ408" s="252"/>
      <c r="AR408" s="252"/>
      <c r="AS408" s="252"/>
      <c r="AT408" s="252"/>
      <c r="AU408" s="252"/>
      <c r="AV408" s="252"/>
      <c r="AW408" s="252"/>
      <c r="AX408" s="252"/>
      <c r="AY408" s="252"/>
      <c r="AZ408" s="252"/>
      <c r="BA408" s="252"/>
      <c r="BB408" s="252"/>
      <c r="BC408" s="252"/>
      <c r="BD408" s="252"/>
      <c r="BE408" s="252"/>
      <c r="BF408" s="252"/>
      <c r="BG408" s="252"/>
      <c r="BH408" s="252"/>
      <c r="BI408" s="252"/>
      <c r="BJ408" s="252"/>
      <c r="BK408" s="252"/>
      <c r="BL408" s="252"/>
      <c r="BM408" s="252"/>
      <c r="BN408" s="252"/>
      <c r="BO408" s="252"/>
      <c r="BP408" s="252"/>
      <c r="BQ408" s="252"/>
      <c r="BR408" s="252"/>
      <c r="BS408" s="252"/>
      <c r="BT408" s="252"/>
      <c r="BU408" s="252"/>
      <c r="BV408" s="252"/>
      <c r="BW408" s="252"/>
      <c r="BX408" s="252"/>
      <c r="BY408" s="252"/>
      <c r="BZ408" s="252"/>
      <c r="CA408" s="252"/>
      <c r="CB408" s="252"/>
      <c r="CC408" s="252"/>
      <c r="CD408" s="252"/>
      <c r="CE408" s="252"/>
      <c r="CF408" s="252"/>
    </row>
    <row r="409" spans="1:84" s="28" customFormat="1" ht="15" customHeight="1" thickBot="1" x14ac:dyDescent="0.25">
      <c r="A409" s="70"/>
      <c r="B409" s="71"/>
      <c r="C409" s="15"/>
      <c r="D409" s="15"/>
      <c r="E409" s="839" t="str">
        <f>IF(E408="","",INDEX('B_Beskrivning av förbättringar'!$E$54:$E$83,R408))</f>
        <v/>
      </c>
      <c r="F409" s="840"/>
      <c r="G409" s="840"/>
      <c r="H409" s="840"/>
      <c r="I409" s="840"/>
      <c r="J409" s="840"/>
      <c r="K409" s="840"/>
      <c r="L409" s="841"/>
      <c r="M409" s="842" t="str">
        <f>IF(E408="","",INDEX('B_Beskrivning av förbättringar'!$M$54:$M$83,R408))</f>
        <v/>
      </c>
      <c r="N409" s="843"/>
      <c r="O409" s="151"/>
      <c r="P409" s="82"/>
      <c r="Q409" s="152"/>
      <c r="R409" s="238" t="str">
        <f>E409</f>
        <v/>
      </c>
      <c r="S409" s="238" t="str">
        <f>IF(E409="","",MATCH(E409,EUConst_TierActivityListNames,0)&gt;40)</f>
        <v/>
      </c>
      <c r="T409" s="152"/>
      <c r="U409" s="152"/>
      <c r="V409" s="152"/>
      <c r="W409" s="152"/>
      <c r="X409" s="152"/>
      <c r="Y409" s="152"/>
      <c r="Z409" s="152"/>
      <c r="AA409" s="152"/>
      <c r="AB409" s="152"/>
      <c r="AC409" s="152"/>
      <c r="AD409" s="152"/>
      <c r="AE409" s="152"/>
      <c r="AF409" s="152"/>
      <c r="AG409" s="152"/>
      <c r="AH409" s="152"/>
      <c r="AI409" s="152"/>
      <c r="AJ409" s="252"/>
      <c r="AK409" s="252"/>
      <c r="AL409" s="252"/>
      <c r="AM409" s="252"/>
      <c r="AN409" s="252"/>
      <c r="AO409" s="252"/>
      <c r="AP409" s="252"/>
      <c r="AQ409" s="252"/>
      <c r="AR409" s="252"/>
      <c r="AS409" s="252"/>
      <c r="AT409" s="252"/>
      <c r="AU409" s="252"/>
      <c r="AV409" s="252"/>
      <c r="AW409" s="252"/>
      <c r="AX409" s="252"/>
      <c r="AY409" s="252"/>
      <c r="AZ409" s="252"/>
      <c r="BA409" s="252"/>
      <c r="BB409" s="252"/>
      <c r="BC409" s="252"/>
      <c r="BD409" s="252"/>
      <c r="BE409" s="252"/>
      <c r="BF409" s="252"/>
      <c r="BG409" s="252"/>
      <c r="BH409" s="252"/>
      <c r="BI409" s="252"/>
      <c r="BJ409" s="252"/>
      <c r="BK409" s="252"/>
      <c r="BL409" s="252"/>
      <c r="BM409" s="252"/>
      <c r="BN409" s="252"/>
      <c r="BO409" s="252"/>
      <c r="BP409" s="252"/>
      <c r="BQ409" s="252"/>
      <c r="BR409" s="252"/>
      <c r="BS409" s="252"/>
      <c r="BT409" s="252"/>
      <c r="BU409" s="252"/>
      <c r="BV409" s="252"/>
      <c r="BW409" s="252"/>
      <c r="BX409" s="252"/>
      <c r="BY409" s="252"/>
      <c r="BZ409" s="252"/>
      <c r="CA409" s="252"/>
      <c r="CB409" s="252"/>
      <c r="CC409" s="252"/>
      <c r="CD409" s="252"/>
      <c r="CE409" s="252"/>
      <c r="CF409" s="252"/>
    </row>
    <row r="410" spans="1:84" s="28" customFormat="1" ht="5.0999999999999996" customHeight="1" x14ac:dyDescent="0.2">
      <c r="A410" s="70"/>
      <c r="B410" s="71"/>
      <c r="C410" s="15"/>
      <c r="D410" s="15"/>
      <c r="E410" s="15"/>
      <c r="F410" s="15"/>
      <c r="G410" s="5"/>
      <c r="H410" s="5"/>
      <c r="I410" s="5"/>
      <c r="M410" s="5"/>
      <c r="N410" s="5"/>
      <c r="O410" s="151"/>
      <c r="P410" s="214"/>
      <c r="Q410" s="152"/>
      <c r="R410" s="152"/>
      <c r="S410" s="152"/>
      <c r="T410" s="152"/>
      <c r="U410" s="152"/>
      <c r="V410" s="152"/>
      <c r="W410" s="152"/>
      <c r="X410" s="152"/>
      <c r="Y410" s="152"/>
      <c r="Z410" s="152"/>
      <c r="AA410" s="152"/>
      <c r="AB410" s="152"/>
      <c r="AC410" s="152"/>
      <c r="AD410" s="152"/>
      <c r="AE410" s="152"/>
      <c r="AF410" s="152"/>
      <c r="AG410" s="152"/>
      <c r="AH410" s="152"/>
      <c r="AI410" s="152"/>
      <c r="AJ410" s="252"/>
      <c r="AK410" s="252"/>
      <c r="AL410" s="252"/>
      <c r="AM410" s="252"/>
      <c r="AN410" s="252"/>
      <c r="AO410" s="252"/>
      <c r="AP410" s="252"/>
      <c r="AQ410" s="252"/>
      <c r="AR410" s="252"/>
      <c r="AS410" s="252"/>
      <c r="AT410" s="252"/>
      <c r="AU410" s="252"/>
      <c r="AV410" s="252"/>
      <c r="AW410" s="252"/>
      <c r="AX410" s="252"/>
      <c r="AY410" s="252"/>
      <c r="AZ410" s="252"/>
      <c r="BA410" s="252"/>
      <c r="BB410" s="252"/>
      <c r="BC410" s="252"/>
      <c r="BD410" s="252"/>
      <c r="BE410" s="252"/>
      <c r="BF410" s="252"/>
      <c r="BG410" s="252"/>
      <c r="BH410" s="252"/>
      <c r="BI410" s="252"/>
      <c r="BJ410" s="252"/>
      <c r="BK410" s="252"/>
      <c r="BL410" s="252"/>
      <c r="BM410" s="252"/>
      <c r="BN410" s="252"/>
      <c r="BO410" s="252"/>
      <c r="BP410" s="252"/>
      <c r="BQ410" s="252"/>
      <c r="BR410" s="252"/>
      <c r="BS410" s="252"/>
      <c r="BT410" s="252"/>
      <c r="BU410" s="252"/>
      <c r="BV410" s="252"/>
      <c r="BW410" s="252"/>
      <c r="BX410" s="252"/>
      <c r="BY410" s="252"/>
      <c r="BZ410" s="252"/>
      <c r="CA410" s="252"/>
      <c r="CB410" s="252"/>
      <c r="CC410" s="252"/>
      <c r="CD410" s="252"/>
      <c r="CE410" s="252"/>
      <c r="CF410" s="252"/>
    </row>
    <row r="411" spans="1:84" s="28" customFormat="1" ht="12.75" customHeight="1" x14ac:dyDescent="0.2">
      <c r="A411" s="70"/>
      <c r="B411" s="71"/>
      <c r="C411" s="15"/>
      <c r="D411" s="15"/>
      <c r="F411" s="844" t="str">
        <f>IF(E408="","",HYPERLINK("#JUMP_E_8",EUconst_FurtherGuidancePoint1))</f>
        <v/>
      </c>
      <c r="G411" s="845"/>
      <c r="H411" s="845"/>
      <c r="I411" s="845"/>
      <c r="J411" s="845"/>
      <c r="K411" s="845"/>
      <c r="L411" s="845"/>
      <c r="M411" s="846"/>
      <c r="N411" s="5"/>
      <c r="O411" s="151"/>
      <c r="P411" s="214"/>
      <c r="Q411" s="152"/>
      <c r="R411" s="152"/>
      <c r="S411" s="152"/>
      <c r="T411" s="152"/>
      <c r="U411" s="152"/>
      <c r="V411" s="152"/>
      <c r="W411" s="152"/>
      <c r="X411" s="152"/>
      <c r="Y411" s="152"/>
      <c r="Z411" s="152"/>
      <c r="AA411" s="152"/>
      <c r="AB411" s="152"/>
      <c r="AC411" s="152"/>
      <c r="AD411" s="152"/>
      <c r="AE411" s="152"/>
      <c r="AF411" s="152"/>
      <c r="AG411" s="152"/>
      <c r="AH411" s="152"/>
      <c r="AI411" s="152"/>
      <c r="AJ411" s="252"/>
      <c r="AK411" s="252"/>
      <c r="AL411" s="252"/>
      <c r="AM411" s="252"/>
      <c r="AN411" s="252"/>
      <c r="AO411" s="252"/>
      <c r="AP411" s="252"/>
      <c r="AQ411" s="252"/>
      <c r="AR411" s="252"/>
      <c r="AS411" s="252"/>
      <c r="AT411" s="252"/>
      <c r="AU411" s="252"/>
      <c r="AV411" s="252"/>
      <c r="AW411" s="252"/>
      <c r="AX411" s="252"/>
      <c r="AY411" s="252"/>
      <c r="AZ411" s="252"/>
      <c r="BA411" s="252"/>
      <c r="BB411" s="252"/>
      <c r="BC411" s="252"/>
      <c r="BD411" s="252"/>
      <c r="BE411" s="252"/>
      <c r="BF411" s="252"/>
      <c r="BG411" s="252"/>
      <c r="BH411" s="252"/>
      <c r="BI411" s="252"/>
      <c r="BJ411" s="252"/>
      <c r="BK411" s="252"/>
      <c r="BL411" s="252"/>
      <c r="BM411" s="252"/>
      <c r="BN411" s="252"/>
      <c r="BO411" s="252"/>
      <c r="BP411" s="252"/>
      <c r="BQ411" s="252"/>
      <c r="BR411" s="252"/>
      <c r="BS411" s="252"/>
      <c r="BT411" s="252"/>
      <c r="BU411" s="252"/>
      <c r="BV411" s="252"/>
      <c r="BW411" s="252"/>
      <c r="BX411" s="252"/>
      <c r="BY411" s="252"/>
      <c r="BZ411" s="252"/>
      <c r="CA411" s="252"/>
      <c r="CB411" s="252"/>
      <c r="CC411" s="252"/>
      <c r="CD411" s="252"/>
      <c r="CE411" s="252"/>
      <c r="CF411" s="252"/>
    </row>
    <row r="412" spans="1:84" s="28" customFormat="1" ht="5.0999999999999996" customHeight="1" x14ac:dyDescent="0.2">
      <c r="A412" s="70"/>
      <c r="B412" s="71"/>
      <c r="C412" s="15"/>
      <c r="D412" s="121"/>
      <c r="O412" s="84"/>
      <c r="P412" s="214"/>
      <c r="Q412" s="214"/>
      <c r="R412" s="214"/>
      <c r="S412" s="152"/>
      <c r="T412" s="82"/>
      <c r="U412" s="82"/>
      <c r="V412" s="82"/>
      <c r="W412" s="82"/>
      <c r="X412" s="82"/>
      <c r="Y412" s="82"/>
      <c r="Z412" s="152"/>
      <c r="AA412" s="82"/>
      <c r="AB412" s="82"/>
      <c r="AC412" s="82"/>
      <c r="AD412" s="82"/>
      <c r="AE412" s="82"/>
      <c r="AF412" s="82"/>
      <c r="AG412" s="82"/>
      <c r="AH412" s="82"/>
      <c r="AI412" s="82"/>
    </row>
    <row r="413" spans="1:84" s="28" customFormat="1" ht="38.85" customHeight="1" x14ac:dyDescent="0.2">
      <c r="A413" s="70"/>
      <c r="B413" s="71"/>
      <c r="C413" s="15"/>
      <c r="E413" s="253" t="str">
        <f>Translations!$B$609</f>
        <v>Verksamhetsuppgifter eller beräkningsfaktor:</v>
      </c>
      <c r="F413" s="254" t="str">
        <f>Translations!$B$601</f>
        <v>Krävd nivå:</v>
      </c>
      <c r="G413" s="847" t="str">
        <f>Translations!$B$610</f>
        <v xml:space="preserve">Skäl för tidigare avvikelse: </v>
      </c>
      <c r="H413" s="847"/>
      <c r="I413" s="253" t="str">
        <f>Translations!$B$611</f>
        <v>Inverkan på nivåer?</v>
      </c>
      <c r="J413" s="253" t="str">
        <f>Translations!$B$612</f>
        <v>Vidtagna åtgärder:</v>
      </c>
      <c r="K413" s="254" t="str">
        <f>Translations!$B$585</f>
        <v>När?</v>
      </c>
      <c r="L413" s="254" t="str">
        <f>Translations!$B$603</f>
        <v>Tillämpad nivå:</v>
      </c>
      <c r="O413" s="151"/>
      <c r="P413" s="82"/>
      <c r="Q413" s="152"/>
      <c r="R413" s="214"/>
      <c r="S413" s="214"/>
      <c r="T413" s="152"/>
      <c r="U413" s="152"/>
      <c r="V413" s="152"/>
      <c r="W413" s="152"/>
      <c r="X413" s="152"/>
      <c r="Y413" s="152"/>
      <c r="Z413" s="152"/>
      <c r="AA413" s="255" t="s">
        <v>22</v>
      </c>
      <c r="AB413" s="152" t="str">
        <f>$E$33</f>
        <v>Verksamhetsuppgifter eller beräkningsfaktor:</v>
      </c>
      <c r="AC413" s="152" t="str">
        <f>G413</f>
        <v xml:space="preserve">Skäl för tidigare avvikelse: </v>
      </c>
      <c r="AD413" s="152" t="str">
        <f>I413</f>
        <v>Inverkan på nivåer?</v>
      </c>
      <c r="AE413" s="152" t="str">
        <f>J413</f>
        <v>Vidtagna åtgärder:</v>
      </c>
      <c r="AF413" s="152" t="str">
        <f>K413</f>
        <v>När?</v>
      </c>
      <c r="AG413" s="152" t="str">
        <f>L413</f>
        <v>Tillämpad nivå:</v>
      </c>
      <c r="AH413" s="152"/>
      <c r="AI413" s="82"/>
      <c r="AJ413" s="252"/>
      <c r="AK413" s="252"/>
      <c r="AL413" s="252"/>
      <c r="AM413" s="252"/>
      <c r="AN413" s="252"/>
      <c r="AO413" s="252"/>
      <c r="AP413" s="252"/>
      <c r="AQ413" s="252"/>
      <c r="AR413" s="252"/>
      <c r="AS413" s="252"/>
      <c r="AT413" s="252"/>
      <c r="AU413" s="252"/>
      <c r="AV413" s="252"/>
      <c r="AW413" s="252"/>
      <c r="AX413" s="252"/>
      <c r="AY413" s="252"/>
      <c r="AZ413" s="252"/>
      <c r="BA413" s="252"/>
      <c r="BB413" s="252"/>
      <c r="BC413" s="252"/>
      <c r="BD413" s="252"/>
      <c r="BE413" s="252"/>
      <c r="BF413" s="252"/>
      <c r="BG413" s="252"/>
      <c r="BH413" s="252"/>
      <c r="BI413" s="252"/>
      <c r="BJ413" s="252"/>
      <c r="BK413" s="252"/>
      <c r="BL413" s="252"/>
      <c r="BM413" s="252"/>
      <c r="BN413" s="252"/>
      <c r="BO413" s="252"/>
      <c r="BP413" s="252"/>
      <c r="BQ413" s="252"/>
      <c r="BR413" s="252"/>
      <c r="BS413" s="252"/>
      <c r="BT413" s="252"/>
      <c r="BU413" s="252"/>
      <c r="BV413" s="252"/>
      <c r="BW413" s="252"/>
      <c r="BX413" s="252"/>
      <c r="BY413" s="252"/>
      <c r="BZ413" s="252"/>
      <c r="CA413" s="252"/>
      <c r="CB413" s="252"/>
      <c r="CC413" s="252"/>
      <c r="CD413" s="252"/>
      <c r="CE413" s="252"/>
      <c r="CF413" s="252"/>
    </row>
    <row r="414" spans="1:84" s="28" customFormat="1" ht="15" customHeight="1" x14ac:dyDescent="0.2">
      <c r="A414" s="70"/>
      <c r="B414" s="71"/>
      <c r="D414" s="91" t="s">
        <v>6</v>
      </c>
      <c r="E414" s="256"/>
      <c r="F414" s="257" t="str">
        <f>IF(OR(X414="",X414=EUconst_NA),"",IF(CNTR_SmallEmitter,1,X414))</f>
        <v/>
      </c>
      <c r="G414" s="826"/>
      <c r="H414" s="827"/>
      <c r="I414" s="99"/>
      <c r="J414" s="99"/>
      <c r="K414" s="221"/>
      <c r="L414" s="258"/>
      <c r="M414" s="834" t="str">
        <f>IF(OR(ISBLANK(L414),L414=EUconst_NoTier),"",IF($Z414=0,EUconst_NotApplicable,IF(ISERROR($Z414),"",$Z414)))</f>
        <v/>
      </c>
      <c r="N414" s="835"/>
      <c r="O414" s="84"/>
      <c r="P414" s="214"/>
      <c r="Q414" s="214"/>
      <c r="R414" s="238" t="str">
        <f>E409</f>
        <v/>
      </c>
      <c r="S414" s="152"/>
      <c r="T414" s="251" t="str">
        <f>IF(COUNTIF(EUconst_FactorRelevantInklPFC,E414)=0,"",INDEX(EUwideConstants!$C$665:$C$680,MATCH(E414,EUconst_FactorRelevantInklPFC,0))&amp;R414)</f>
        <v/>
      </c>
      <c r="U414" s="82"/>
      <c r="V414" s="251" t="str">
        <f>IF(T414="","",INDEX(EUwideConstants!$E$665:$E$680,MATCH(E414,EUconst_FactorRelevantInklPFC,0)))</f>
        <v/>
      </c>
      <c r="W414" s="82"/>
      <c r="X414" s="223" t="str">
        <f>IF(OR(R414="",T414=""),"",IF(CNTR_IsCategoryA,INDEX(EUwideConstants!$G:$G,MATCH(T414,EUwideConstants!$Q:$Q,0)),INDEX(EUwideConstants!$N:$N,MATCH(T414,EUwideConstants!$Q:$Q,0))))</f>
        <v/>
      </c>
      <c r="Y414" s="251" t="str">
        <f>IF(F414="","",IF(F414=EUconst_NA,"",INDEX(EUwideConstants!$H:$M,MATCH(T414,EUwideConstants!$Q:$Q,0),MATCH(F414,CNTR_TierList,0))))</f>
        <v/>
      </c>
      <c r="Z414" s="251" t="str">
        <f>IF(ISBLANK(L414),"",IF(L414=EUconst_NA,"",INDEX(EUwideConstants!$H:$M,MATCH(T414,EUwideConstants!$Q:$Q,0),MATCH(L414,CNTR_TierList,0))))</f>
        <v/>
      </c>
      <c r="AA414" s="82"/>
      <c r="AB414" s="223" t="b">
        <f>AND(COUNTA(CNTR_ListRelevantSections)&gt;0,E408="")</f>
        <v>0</v>
      </c>
      <c r="AC414" s="223" t="b">
        <f>AND(COUNTA(CNTR_ListRelevantSections)&gt;0,OR(E414="",AB414))</f>
        <v>0</v>
      </c>
      <c r="AD414" s="223" t="b">
        <f t="shared" ref="AD414:AE416" si="20">AC414</f>
        <v>0</v>
      </c>
      <c r="AE414" s="223" t="b">
        <f t="shared" si="20"/>
        <v>0</v>
      </c>
      <c r="AF414" s="223" t="b">
        <f>OR(AD414,AND(J414&lt;&gt;"",J414=FALSE))</f>
        <v>0</v>
      </c>
      <c r="AG414" s="223" t="b">
        <f>OR(AF414,AND(I414&lt;&gt;"",I414=FALSE))</f>
        <v>0</v>
      </c>
      <c r="AH414" s="82"/>
      <c r="AI414" s="82"/>
      <c r="AJ414" s="252"/>
      <c r="AK414" s="252"/>
      <c r="AL414" s="252"/>
      <c r="AM414" s="252"/>
      <c r="AN414" s="252"/>
      <c r="AO414" s="252"/>
      <c r="AP414" s="252"/>
      <c r="AQ414" s="252"/>
      <c r="AR414" s="252"/>
      <c r="AS414" s="252"/>
      <c r="AT414" s="252"/>
      <c r="AU414" s="252"/>
      <c r="AV414" s="252"/>
      <c r="AW414" s="252"/>
      <c r="AX414" s="252"/>
      <c r="AY414" s="252"/>
      <c r="AZ414" s="252"/>
      <c r="BA414" s="252"/>
      <c r="BB414" s="252"/>
      <c r="BC414" s="252"/>
      <c r="BD414" s="252"/>
      <c r="BE414" s="252"/>
      <c r="BF414" s="252"/>
      <c r="BG414" s="252"/>
      <c r="BH414" s="252"/>
      <c r="BI414" s="252"/>
      <c r="BJ414" s="252"/>
      <c r="BK414" s="252"/>
      <c r="BL414" s="252"/>
      <c r="BM414" s="252"/>
      <c r="BN414" s="252"/>
      <c r="BO414" s="252"/>
      <c r="BP414" s="252"/>
      <c r="BQ414" s="252"/>
      <c r="BR414" s="252"/>
      <c r="BS414" s="252"/>
      <c r="BT414" s="252"/>
      <c r="BU414" s="252"/>
      <c r="BV414" s="252"/>
      <c r="BW414" s="252"/>
      <c r="BX414" s="252"/>
      <c r="BY414" s="252"/>
      <c r="BZ414" s="252"/>
      <c r="CA414" s="252"/>
      <c r="CB414" s="252"/>
      <c r="CC414" s="252"/>
      <c r="CD414" s="252"/>
      <c r="CE414" s="252"/>
      <c r="CF414" s="252"/>
    </row>
    <row r="415" spans="1:84" s="28" customFormat="1" ht="15" customHeight="1" x14ac:dyDescent="0.2">
      <c r="A415" s="70"/>
      <c r="B415" s="71"/>
      <c r="D415" s="91" t="s">
        <v>8</v>
      </c>
      <c r="E415" s="256"/>
      <c r="F415" s="257" t="str">
        <f>IF(OR(X415="",X415=EUconst_NA),"",IF(CNTR_SmallEmitter,1,X415))</f>
        <v/>
      </c>
      <c r="G415" s="826"/>
      <c r="H415" s="827"/>
      <c r="I415" s="99"/>
      <c r="J415" s="99"/>
      <c r="K415" s="221"/>
      <c r="L415" s="258"/>
      <c r="M415" s="834" t="str">
        <f>IF(OR(ISBLANK(L415),L415=EUconst_NoTier),"",IF($Z415=0,EUconst_NotApplicable,IF(ISERROR($Z415),"",$Z415)))</f>
        <v/>
      </c>
      <c r="N415" s="835"/>
      <c r="O415" s="84"/>
      <c r="P415" s="214"/>
      <c r="Q415" s="214"/>
      <c r="R415" s="238" t="str">
        <f>R414</f>
        <v/>
      </c>
      <c r="S415" s="152"/>
      <c r="T415" s="251" t="str">
        <f>IF(COUNTIF(EUconst_FactorRelevantInklPFC,E415)=0,"",INDEX(EUwideConstants!$C$665:$C$680,MATCH(E415,EUconst_FactorRelevantInklPFC,0))&amp;R415)</f>
        <v/>
      </c>
      <c r="U415" s="82"/>
      <c r="V415" s="251" t="str">
        <f>IF(T415="","",INDEX(EUwideConstants!$E$665:$E$680,MATCH(E415,EUconst_FactorRelevantInklPFC,0)))</f>
        <v/>
      </c>
      <c r="W415" s="82"/>
      <c r="X415" s="223" t="str">
        <f>IF(OR(R415="",T415=""),"",IF(CNTR_IsCategoryA,INDEX(EUwideConstants!$G:$G,MATCH(T415,EUwideConstants!$Q:$Q,0)),INDEX(EUwideConstants!$N:$N,MATCH(T415,EUwideConstants!$Q:$Q,0))))</f>
        <v/>
      </c>
      <c r="Y415" s="251" t="str">
        <f>IF(F415="","",IF(F415=EUconst_NA,"",INDEX(EUwideConstants!$H:$M,MATCH(T415,EUwideConstants!$Q:$Q,0),MATCH(F415,CNTR_TierList,0))))</f>
        <v/>
      </c>
      <c r="Z415" s="251" t="str">
        <f>IF(ISBLANK(L415),"",IF(L415=EUconst_NA,"",INDEX(EUwideConstants!$H:$M,MATCH(T415,EUwideConstants!$Q:$Q,0),MATCH(L415,CNTR_TierList,0))))</f>
        <v/>
      </c>
      <c r="AA415" s="82"/>
      <c r="AB415" s="223" t="b">
        <f>AND(COUNTA(CNTR_ListRelevantSections)&gt;0,E408="")</f>
        <v>0</v>
      </c>
      <c r="AC415" s="223" t="b">
        <f>AND(COUNTA(CNTR_ListRelevantSections)&gt;0,OR(E415="",AB415))</f>
        <v>0</v>
      </c>
      <c r="AD415" s="223" t="b">
        <f t="shared" si="20"/>
        <v>0</v>
      </c>
      <c r="AE415" s="223" t="b">
        <f t="shared" si="20"/>
        <v>0</v>
      </c>
      <c r="AF415" s="223" t="b">
        <f>OR(AD415,AND(J415&lt;&gt;"",J415=FALSE))</f>
        <v>0</v>
      </c>
      <c r="AG415" s="223" t="b">
        <f>OR(AF415,AND(I415&lt;&gt;"",I415=FALSE))</f>
        <v>0</v>
      </c>
      <c r="AH415" s="82"/>
      <c r="AI415" s="82"/>
      <c r="AJ415" s="252"/>
      <c r="AK415" s="252"/>
      <c r="AL415" s="252"/>
      <c r="AM415" s="252"/>
      <c r="AN415" s="252"/>
      <c r="AO415" s="252"/>
      <c r="AP415" s="252"/>
      <c r="AQ415" s="252"/>
      <c r="AR415" s="252"/>
      <c r="AS415" s="252"/>
      <c r="AT415" s="252"/>
      <c r="AU415" s="252"/>
      <c r="AV415" s="252"/>
      <c r="AW415" s="252"/>
      <c r="AX415" s="252"/>
      <c r="AY415" s="252"/>
      <c r="AZ415" s="252"/>
      <c r="BA415" s="252"/>
      <c r="BB415" s="252"/>
      <c r="BC415" s="252"/>
      <c r="BD415" s="252"/>
      <c r="BE415" s="252"/>
      <c r="BF415" s="252"/>
      <c r="BG415" s="252"/>
      <c r="BH415" s="252"/>
      <c r="BI415" s="252"/>
      <c r="BJ415" s="252"/>
      <c r="BK415" s="252"/>
      <c r="BL415" s="252"/>
      <c r="BM415" s="252"/>
      <c r="BN415" s="252"/>
      <c r="BO415" s="252"/>
      <c r="BP415" s="252"/>
      <c r="BQ415" s="252"/>
      <c r="BR415" s="252"/>
      <c r="BS415" s="252"/>
      <c r="BT415" s="252"/>
      <c r="BU415" s="252"/>
      <c r="BV415" s="252"/>
      <c r="BW415" s="252"/>
      <c r="BX415" s="252"/>
      <c r="BY415" s="252"/>
      <c r="BZ415" s="252"/>
      <c r="CA415" s="252"/>
      <c r="CB415" s="252"/>
      <c r="CC415" s="252"/>
      <c r="CD415" s="252"/>
      <c r="CE415" s="252"/>
      <c r="CF415" s="252"/>
    </row>
    <row r="416" spans="1:84" s="28" customFormat="1" ht="15" customHeight="1" x14ac:dyDescent="0.2">
      <c r="A416" s="70"/>
      <c r="B416" s="71"/>
      <c r="D416" s="91" t="s">
        <v>9</v>
      </c>
      <c r="E416" s="256"/>
      <c r="F416" s="257" t="str">
        <f>IF(OR(X416="",X416=EUconst_NA),"",IF(CNTR_SmallEmitter,1,X416))</f>
        <v/>
      </c>
      <c r="G416" s="826"/>
      <c r="H416" s="827"/>
      <c r="I416" s="99"/>
      <c r="J416" s="99"/>
      <c r="K416" s="221"/>
      <c r="L416" s="258"/>
      <c r="M416" s="834" t="str">
        <f>IF(OR(ISBLANK(L416),L416=EUconst_NoTier),"",IF($Z416=0,EUconst_NotApplicable,IF(ISERROR($Z416),"",$Z416)))</f>
        <v/>
      </c>
      <c r="N416" s="835"/>
      <c r="O416" s="84"/>
      <c r="P416" s="214"/>
      <c r="Q416" s="214"/>
      <c r="R416" s="238" t="str">
        <f>R415</f>
        <v/>
      </c>
      <c r="S416" s="152"/>
      <c r="T416" s="251" t="str">
        <f>IF(COUNTIF(EUconst_FactorRelevantInklPFC,E416)=0,"",INDEX(EUwideConstants!$C$665:$C$680,MATCH(E416,EUconst_FactorRelevantInklPFC,0))&amp;R416)</f>
        <v/>
      </c>
      <c r="U416" s="82"/>
      <c r="V416" s="251" t="str">
        <f>IF(T416="","",INDEX(EUwideConstants!$E$665:$E$680,MATCH(E416,EUconst_FactorRelevantInklPFC,0)))</f>
        <v/>
      </c>
      <c r="W416" s="82"/>
      <c r="X416" s="223" t="str">
        <f>IF(OR(R416="",T416=""),"",IF(CNTR_IsCategoryA,INDEX(EUwideConstants!$G:$G,MATCH(T416,EUwideConstants!$Q:$Q,0)),INDEX(EUwideConstants!$N:$N,MATCH(T416,EUwideConstants!$Q:$Q,0))))</f>
        <v/>
      </c>
      <c r="Y416" s="251" t="str">
        <f>IF(F416="","",IF(F416=EUconst_NA,"",INDEX(EUwideConstants!$H:$M,MATCH(T416,EUwideConstants!$Q:$Q,0),MATCH(F416,CNTR_TierList,0))))</f>
        <v/>
      </c>
      <c r="Z416" s="251" t="str">
        <f>IF(ISBLANK(L416),"",IF(L416=EUconst_NA,"",INDEX(EUwideConstants!$H:$M,MATCH(T416,EUwideConstants!$Q:$Q,0),MATCH(L416,CNTR_TierList,0))))</f>
        <v/>
      </c>
      <c r="AA416" s="82"/>
      <c r="AB416" s="223" t="b">
        <f>AND(COUNTA(CNTR_ListRelevantSections)&gt;0,E408="")</f>
        <v>0</v>
      </c>
      <c r="AC416" s="223" t="b">
        <f>AND(COUNTA(CNTR_ListRelevantSections)&gt;0,OR(E416="",AB416))</f>
        <v>0</v>
      </c>
      <c r="AD416" s="223" t="b">
        <f t="shared" si="20"/>
        <v>0</v>
      </c>
      <c r="AE416" s="223" t="b">
        <f t="shared" si="20"/>
        <v>0</v>
      </c>
      <c r="AF416" s="223" t="b">
        <f>OR(AD416,AND(J416&lt;&gt;"",J416=FALSE))</f>
        <v>0</v>
      </c>
      <c r="AG416" s="223" t="b">
        <f>OR(AF416,AND(I416&lt;&gt;"",I416=FALSE))</f>
        <v>0</v>
      </c>
      <c r="AH416" s="82"/>
      <c r="AI416" s="82"/>
      <c r="AJ416" s="252"/>
      <c r="AK416" s="252"/>
      <c r="AL416" s="252"/>
      <c r="AM416" s="252"/>
      <c r="AN416" s="252"/>
      <c r="AO416" s="252"/>
      <c r="AP416" s="252"/>
      <c r="AQ416" s="252"/>
      <c r="AR416" s="252"/>
      <c r="AS416" s="252"/>
      <c r="AT416" s="252"/>
      <c r="AU416" s="252"/>
      <c r="AV416" s="252"/>
      <c r="AW416" s="252"/>
      <c r="AX416" s="252"/>
      <c r="AY416" s="252"/>
      <c r="AZ416" s="252"/>
      <c r="BA416" s="252"/>
      <c r="BB416" s="252"/>
      <c r="BC416" s="252"/>
      <c r="BD416" s="252"/>
      <c r="BE416" s="252"/>
      <c r="BF416" s="252"/>
      <c r="BG416" s="252"/>
      <c r="BH416" s="252"/>
      <c r="BI416" s="252"/>
      <c r="BJ416" s="252"/>
      <c r="BK416" s="252"/>
      <c r="BL416" s="252"/>
      <c r="BM416" s="252"/>
      <c r="BN416" s="252"/>
      <c r="BO416" s="252"/>
      <c r="BP416" s="252"/>
      <c r="BQ416" s="252"/>
      <c r="BR416" s="252"/>
      <c r="BS416" s="252"/>
      <c r="BT416" s="252"/>
      <c r="BU416" s="252"/>
      <c r="BV416" s="252"/>
      <c r="BW416" s="252"/>
      <c r="BX416" s="252"/>
      <c r="BY416" s="252"/>
      <c r="BZ416" s="252"/>
      <c r="CA416" s="252"/>
      <c r="CB416" s="252"/>
      <c r="CC416" s="252"/>
      <c r="CD416" s="252"/>
      <c r="CE416" s="252"/>
      <c r="CF416" s="252"/>
    </row>
    <row r="417" spans="1:84" s="28" customFormat="1" ht="5.0999999999999996" customHeight="1" x14ac:dyDescent="0.2">
      <c r="A417" s="70"/>
      <c r="B417" s="71"/>
      <c r="C417" s="15"/>
      <c r="D417" s="121"/>
      <c r="G417" s="121"/>
      <c r="H417" s="121"/>
      <c r="I417" s="121"/>
      <c r="J417" s="121"/>
      <c r="O417" s="84"/>
      <c r="P417" s="214"/>
      <c r="Q417" s="214"/>
      <c r="R417" s="214"/>
      <c r="S417" s="214"/>
      <c r="T417" s="82"/>
      <c r="U417" s="82"/>
      <c r="V417" s="82"/>
      <c r="W417" s="82"/>
      <c r="X417" s="82"/>
      <c r="Y417" s="82"/>
      <c r="Z417" s="82"/>
      <c r="AA417" s="82"/>
      <c r="AB417" s="82"/>
      <c r="AC417" s="82"/>
      <c r="AD417" s="82"/>
      <c r="AE417" s="82"/>
      <c r="AF417" s="82"/>
      <c r="AG417" s="82"/>
      <c r="AH417" s="82"/>
      <c r="AI417" s="82"/>
    </row>
    <row r="418" spans="1:84" s="28" customFormat="1" ht="12.75" customHeight="1" x14ac:dyDescent="0.2">
      <c r="A418" s="70"/>
      <c r="B418" s="71"/>
      <c r="D418" s="121" t="s">
        <v>12</v>
      </c>
      <c r="E418" s="259" t="str">
        <f>Translations!$B$94</f>
        <v>Beskrivning</v>
      </c>
      <c r="G418" s="260"/>
      <c r="H418" s="121"/>
      <c r="I418" s="121"/>
      <c r="J418" s="121"/>
      <c r="K418" s="121"/>
      <c r="L418" s="121"/>
      <c r="M418" s="121"/>
      <c r="N418" s="121"/>
      <c r="O418" s="84"/>
      <c r="P418" s="214"/>
      <c r="Q418" s="214"/>
      <c r="R418" s="214"/>
      <c r="S418" s="214"/>
      <c r="T418" s="82"/>
      <c r="U418" s="82"/>
      <c r="V418" s="82"/>
      <c r="W418" s="82"/>
      <c r="X418" s="82"/>
      <c r="Y418" s="82"/>
      <c r="Z418" s="82"/>
      <c r="AA418" s="82"/>
      <c r="AB418" s="82"/>
      <c r="AC418" s="82"/>
      <c r="AD418" s="82"/>
      <c r="AE418" s="82"/>
      <c r="AF418" s="82"/>
      <c r="AG418" s="82"/>
      <c r="AH418" s="82"/>
      <c r="AI418" s="82"/>
    </row>
    <row r="419" spans="1:84" s="28" customFormat="1" ht="12.75" customHeight="1" x14ac:dyDescent="0.2">
      <c r="A419" s="70"/>
      <c r="B419" s="213"/>
      <c r="C419" s="15"/>
      <c r="D419" s="121"/>
      <c r="E419" s="757" t="str">
        <f>Translations!$B$588</f>
        <v>Om du behöver mer utrymme för beskrivningen kan du också använda externa filer och hänvisa till dem här.</v>
      </c>
      <c r="F419" s="757"/>
      <c r="G419" s="757"/>
      <c r="H419" s="757"/>
      <c r="I419" s="757"/>
      <c r="J419" s="757"/>
      <c r="K419" s="757"/>
      <c r="L419" s="757"/>
      <c r="M419" s="757"/>
      <c r="N419" s="757"/>
      <c r="O419" s="84"/>
      <c r="P419" s="77"/>
      <c r="Q419" s="214"/>
      <c r="R419" s="214"/>
      <c r="S419" s="214"/>
      <c r="T419" s="82"/>
      <c r="U419" s="82"/>
      <c r="V419" s="82"/>
      <c r="W419" s="82"/>
      <c r="X419" s="82"/>
      <c r="Y419" s="82"/>
      <c r="Z419" s="82"/>
      <c r="AA419" s="82"/>
      <c r="AB419" s="82"/>
      <c r="AC419" s="82"/>
      <c r="AD419" s="82"/>
      <c r="AE419" s="82"/>
      <c r="AF419" s="82"/>
      <c r="AG419" s="82"/>
      <c r="AH419" s="82"/>
      <c r="AI419" s="82"/>
    </row>
    <row r="420" spans="1:84" s="28" customFormat="1" ht="12.75" customHeight="1" x14ac:dyDescent="0.2">
      <c r="A420" s="261"/>
      <c r="B420" s="78"/>
      <c r="E420" s="836"/>
      <c r="F420" s="837"/>
      <c r="G420" s="837"/>
      <c r="H420" s="837"/>
      <c r="I420" s="837"/>
      <c r="J420" s="837"/>
      <c r="K420" s="837"/>
      <c r="L420" s="837"/>
      <c r="M420" s="837"/>
      <c r="N420" s="838"/>
      <c r="O420" s="81"/>
      <c r="P420" s="82"/>
      <c r="Q420" s="82"/>
      <c r="R420" s="82"/>
      <c r="S420" s="82"/>
      <c r="T420" s="82"/>
      <c r="U420" s="82"/>
      <c r="V420" s="82"/>
      <c r="W420" s="82"/>
      <c r="X420" s="82"/>
      <c r="Y420" s="82"/>
      <c r="Z420" s="82"/>
      <c r="AA420" s="82"/>
      <c r="AB420" s="82"/>
      <c r="AC420" s="82"/>
      <c r="AD420" s="82"/>
      <c r="AE420" s="82"/>
      <c r="AF420" s="82"/>
      <c r="AG420" s="82"/>
      <c r="AH420" s="82"/>
      <c r="AI420" s="251" t="b">
        <f>AND(COUNTA(CNTR_ListRelevantSections)&gt;0,OR(AB416,COUNTA(E414:E416)=0))</f>
        <v>0</v>
      </c>
    </row>
    <row r="421" spans="1:84" s="28" customFormat="1" ht="12.75" customHeight="1" x14ac:dyDescent="0.2">
      <c r="A421" s="261"/>
      <c r="B421" s="78"/>
      <c r="E421" s="828"/>
      <c r="F421" s="829"/>
      <c r="G421" s="829"/>
      <c r="H421" s="829"/>
      <c r="I421" s="829"/>
      <c r="J421" s="829"/>
      <c r="K421" s="829"/>
      <c r="L421" s="829"/>
      <c r="M421" s="829"/>
      <c r="N421" s="830"/>
      <c r="O421" s="81"/>
      <c r="P421" s="82"/>
      <c r="Q421" s="82"/>
      <c r="R421" s="82"/>
      <c r="S421" s="82"/>
      <c r="T421" s="82"/>
      <c r="U421" s="82"/>
      <c r="V421" s="82"/>
      <c r="W421" s="82"/>
      <c r="X421" s="82"/>
      <c r="Y421" s="82"/>
      <c r="Z421" s="82"/>
      <c r="AA421" s="82"/>
      <c r="AB421" s="82"/>
      <c r="AC421" s="82"/>
      <c r="AD421" s="82"/>
      <c r="AE421" s="82"/>
      <c r="AF421" s="82"/>
      <c r="AG421" s="82"/>
      <c r="AH421" s="82"/>
      <c r="AI421" s="251" t="b">
        <f>AI420</f>
        <v>0</v>
      </c>
    </row>
    <row r="422" spans="1:84" s="28" customFormat="1" ht="12.75" customHeight="1" x14ac:dyDescent="0.2">
      <c r="A422" s="261"/>
      <c r="B422" s="78"/>
      <c r="E422" s="828"/>
      <c r="F422" s="829"/>
      <c r="G422" s="829"/>
      <c r="H422" s="829"/>
      <c r="I422" s="829"/>
      <c r="J422" s="829"/>
      <c r="K422" s="829"/>
      <c r="L422" s="829"/>
      <c r="M422" s="829"/>
      <c r="N422" s="830"/>
      <c r="O422" s="81"/>
      <c r="P422" s="82"/>
      <c r="Q422" s="82"/>
      <c r="R422" s="82"/>
      <c r="S422" s="82"/>
      <c r="T422" s="82"/>
      <c r="U422" s="82"/>
      <c r="V422" s="82"/>
      <c r="W422" s="82"/>
      <c r="X422" s="82"/>
      <c r="Y422" s="82"/>
      <c r="Z422" s="82"/>
      <c r="AA422" s="82"/>
      <c r="AB422" s="82"/>
      <c r="AC422" s="82"/>
      <c r="AD422" s="82"/>
      <c r="AE422" s="82"/>
      <c r="AF422" s="82"/>
      <c r="AG422" s="82"/>
      <c r="AH422" s="82"/>
      <c r="AI422" s="251" t="b">
        <f>AI421</f>
        <v>0</v>
      </c>
    </row>
    <row r="423" spans="1:84" s="28" customFormat="1" ht="12.75" customHeight="1" x14ac:dyDescent="0.2">
      <c r="A423" s="261"/>
      <c r="B423" s="78"/>
      <c r="E423" s="828"/>
      <c r="F423" s="829"/>
      <c r="G423" s="829"/>
      <c r="H423" s="829"/>
      <c r="I423" s="829"/>
      <c r="J423" s="829"/>
      <c r="K423" s="829"/>
      <c r="L423" s="829"/>
      <c r="M423" s="829"/>
      <c r="N423" s="830"/>
      <c r="O423" s="81"/>
      <c r="P423" s="82"/>
      <c r="Q423" s="82"/>
      <c r="R423" s="82"/>
      <c r="S423" s="82"/>
      <c r="T423" s="82"/>
      <c r="U423" s="82"/>
      <c r="V423" s="82"/>
      <c r="W423" s="82"/>
      <c r="X423" s="82"/>
      <c r="Y423" s="82"/>
      <c r="Z423" s="82"/>
      <c r="AA423" s="82"/>
      <c r="AB423" s="82"/>
      <c r="AC423" s="82"/>
      <c r="AD423" s="82"/>
      <c r="AE423" s="82"/>
      <c r="AF423" s="82"/>
      <c r="AG423" s="82"/>
      <c r="AH423" s="82"/>
      <c r="AI423" s="251" t="b">
        <f>AI422</f>
        <v>0</v>
      </c>
    </row>
    <row r="424" spans="1:84" s="28" customFormat="1" ht="12.75" customHeight="1" x14ac:dyDescent="0.2">
      <c r="A424" s="261"/>
      <c r="B424" s="78"/>
      <c r="E424" s="831"/>
      <c r="F424" s="832"/>
      <c r="G424" s="832"/>
      <c r="H424" s="832"/>
      <c r="I424" s="832"/>
      <c r="J424" s="832"/>
      <c r="K424" s="832"/>
      <c r="L424" s="832"/>
      <c r="M424" s="832"/>
      <c r="N424" s="833"/>
      <c r="O424" s="81"/>
      <c r="P424" s="82"/>
      <c r="Q424" s="82"/>
      <c r="R424" s="82"/>
      <c r="S424" s="82"/>
      <c r="T424" s="82"/>
      <c r="U424" s="82"/>
      <c r="V424" s="82"/>
      <c r="W424" s="82"/>
      <c r="X424" s="82"/>
      <c r="Y424" s="82"/>
      <c r="Z424" s="82"/>
      <c r="AA424" s="82"/>
      <c r="AB424" s="82"/>
      <c r="AC424" s="82"/>
      <c r="AD424" s="82"/>
      <c r="AE424" s="82"/>
      <c r="AF424" s="82"/>
      <c r="AG424" s="82"/>
      <c r="AH424" s="82"/>
      <c r="AI424" s="251" t="b">
        <f>AI423</f>
        <v>0</v>
      </c>
    </row>
    <row r="425" spans="1:84" s="28" customFormat="1" ht="12.75" customHeight="1" thickBot="1" x14ac:dyDescent="0.25">
      <c r="A425" s="261"/>
      <c r="B425" s="78"/>
      <c r="D425" s="121"/>
      <c r="E425" s="262"/>
      <c r="F425" s="262"/>
      <c r="G425" s="262"/>
      <c r="H425" s="262"/>
      <c r="I425" s="262"/>
      <c r="J425" s="262"/>
      <c r="K425" s="262"/>
      <c r="L425" s="262"/>
      <c r="M425" s="262"/>
      <c r="N425" s="121"/>
      <c r="O425" s="81"/>
      <c r="P425" s="82"/>
      <c r="Q425" s="82"/>
      <c r="R425" s="82"/>
      <c r="S425" s="82"/>
      <c r="T425" s="82"/>
      <c r="U425" s="82"/>
      <c r="V425" s="82"/>
      <c r="W425" s="82"/>
      <c r="X425" s="82"/>
      <c r="Y425" s="82"/>
      <c r="Z425" s="82"/>
      <c r="AA425" s="82"/>
      <c r="AB425" s="82"/>
      <c r="AC425" s="82"/>
      <c r="AD425" s="82"/>
      <c r="AE425" s="82"/>
      <c r="AF425" s="82"/>
      <c r="AG425" s="82"/>
      <c r="AH425" s="82"/>
      <c r="AI425" s="82"/>
      <c r="CF425" s="263"/>
    </row>
    <row r="426" spans="1:84" ht="13.5" customHeight="1" thickBot="1" x14ac:dyDescent="0.25">
      <c r="A426" s="65"/>
      <c r="B426" s="69"/>
      <c r="C426" s="244"/>
      <c r="D426" s="245"/>
      <c r="E426" s="246"/>
      <c r="F426" s="247"/>
      <c r="G426" s="248"/>
      <c r="H426" s="248"/>
      <c r="I426" s="248"/>
      <c r="J426" s="248"/>
      <c r="K426" s="248"/>
      <c r="L426" s="248"/>
      <c r="M426" s="248"/>
      <c r="N426" s="248"/>
      <c r="O426" s="67"/>
      <c r="U426" s="188"/>
      <c r="X426" s="188"/>
    </row>
    <row r="427" spans="1:84" s="28" customFormat="1" ht="15" customHeight="1" thickBot="1" x14ac:dyDescent="0.25">
      <c r="A427" s="159" t="str">
        <f>IF(E427="","","PRINT")</f>
        <v/>
      </c>
      <c r="B427" s="71"/>
      <c r="C427" s="218">
        <f>C408+1</f>
        <v>22</v>
      </c>
      <c r="D427" s="15"/>
      <c r="E427" s="848"/>
      <c r="F427" s="849"/>
      <c r="G427" s="849"/>
      <c r="H427" s="849"/>
      <c r="I427" s="849"/>
      <c r="J427" s="849"/>
      <c r="K427" s="849"/>
      <c r="L427" s="850"/>
      <c r="M427" s="842" t="str">
        <f>IF(E428="","",INDEX(EUwideConstants!$F$312:$F$353,MATCH(E428,EUConst_TierActivityListNames,0)))</f>
        <v/>
      </c>
      <c r="N427" s="843"/>
      <c r="O427" s="151"/>
      <c r="P427" s="223" t="str">
        <f>IF(AND(E427&lt;&gt;"",COUNTIF(P428:$P$603,"PRINT")=0),"PRINT","")</f>
        <v/>
      </c>
      <c r="Q427" s="152"/>
      <c r="R427" s="249" t="str">
        <f>IF(E427="","",MATCH(E427,'B_Beskrivning av förbättringar'!$Q$54:$Q$83,0))</f>
        <v/>
      </c>
      <c r="S427" s="250" t="s">
        <v>21</v>
      </c>
      <c r="T427" s="152"/>
      <c r="U427" s="152"/>
      <c r="V427" s="152"/>
      <c r="W427" s="152"/>
      <c r="X427" s="152"/>
      <c r="Y427" s="152"/>
      <c r="Z427" s="152"/>
      <c r="AA427" s="152"/>
      <c r="AB427" s="152"/>
      <c r="AC427" s="152"/>
      <c r="AD427" s="152"/>
      <c r="AE427" s="152"/>
      <c r="AF427" s="152"/>
      <c r="AG427" s="152"/>
      <c r="AH427" s="152"/>
      <c r="AI427" s="251" t="b">
        <f>CNTR_CalcRelevant=EUconst_NotRelevant</f>
        <v>0</v>
      </c>
      <c r="AJ427" s="252"/>
      <c r="AK427" s="252"/>
      <c r="AL427" s="252"/>
      <c r="AM427" s="252"/>
      <c r="AN427" s="252"/>
      <c r="AO427" s="252"/>
      <c r="AP427" s="252"/>
      <c r="AQ427" s="252"/>
      <c r="AR427" s="252"/>
      <c r="AS427" s="252"/>
      <c r="AT427" s="252"/>
      <c r="AU427" s="252"/>
      <c r="AV427" s="252"/>
      <c r="AW427" s="252"/>
      <c r="AX427" s="252"/>
      <c r="AY427" s="252"/>
      <c r="AZ427" s="252"/>
      <c r="BA427" s="252"/>
      <c r="BB427" s="252"/>
      <c r="BC427" s="252"/>
      <c r="BD427" s="252"/>
      <c r="BE427" s="252"/>
      <c r="BF427" s="252"/>
      <c r="BG427" s="252"/>
      <c r="BH427" s="252"/>
      <c r="BI427" s="252"/>
      <c r="BJ427" s="252"/>
      <c r="BK427" s="252"/>
      <c r="BL427" s="252"/>
      <c r="BM427" s="252"/>
      <c r="BN427" s="252"/>
      <c r="BO427" s="252"/>
      <c r="BP427" s="252"/>
      <c r="BQ427" s="252"/>
      <c r="BR427" s="252"/>
      <c r="BS427" s="252"/>
      <c r="BT427" s="252"/>
      <c r="BU427" s="252"/>
      <c r="BV427" s="252"/>
      <c r="BW427" s="252"/>
      <c r="BX427" s="252"/>
      <c r="BY427" s="252"/>
      <c r="BZ427" s="252"/>
      <c r="CA427" s="252"/>
      <c r="CB427" s="252"/>
      <c r="CC427" s="252"/>
      <c r="CD427" s="252"/>
      <c r="CE427" s="252"/>
      <c r="CF427" s="252"/>
    </row>
    <row r="428" spans="1:84" s="28" customFormat="1" ht="15" customHeight="1" thickBot="1" x14ac:dyDescent="0.25">
      <c r="A428" s="70"/>
      <c r="B428" s="71"/>
      <c r="C428" s="15"/>
      <c r="D428" s="15"/>
      <c r="E428" s="839" t="str">
        <f>IF(E427="","",INDEX('B_Beskrivning av förbättringar'!$E$54:$E$83,R427))</f>
        <v/>
      </c>
      <c r="F428" s="840"/>
      <c r="G428" s="840"/>
      <c r="H428" s="840"/>
      <c r="I428" s="840"/>
      <c r="J428" s="840"/>
      <c r="K428" s="840"/>
      <c r="L428" s="841"/>
      <c r="M428" s="842" t="str">
        <f>IF(E427="","",INDEX('B_Beskrivning av förbättringar'!$M$54:$M$83,R427))</f>
        <v/>
      </c>
      <c r="N428" s="843"/>
      <c r="O428" s="151"/>
      <c r="P428" s="82"/>
      <c r="Q428" s="152"/>
      <c r="R428" s="238" t="str">
        <f>E428</f>
        <v/>
      </c>
      <c r="S428" s="238" t="str">
        <f>IF(E428="","",MATCH(E428,EUConst_TierActivityListNames,0)&gt;40)</f>
        <v/>
      </c>
      <c r="T428" s="152"/>
      <c r="U428" s="152"/>
      <c r="V428" s="152"/>
      <c r="W428" s="152"/>
      <c r="X428" s="152"/>
      <c r="Y428" s="152"/>
      <c r="Z428" s="152"/>
      <c r="AA428" s="152"/>
      <c r="AB428" s="152"/>
      <c r="AC428" s="152"/>
      <c r="AD428" s="152"/>
      <c r="AE428" s="152"/>
      <c r="AF428" s="152"/>
      <c r="AG428" s="152"/>
      <c r="AH428" s="152"/>
      <c r="AI428" s="152"/>
      <c r="AJ428" s="252"/>
      <c r="AK428" s="252"/>
      <c r="AL428" s="252"/>
      <c r="AM428" s="252"/>
      <c r="AN428" s="252"/>
      <c r="AO428" s="252"/>
      <c r="AP428" s="252"/>
      <c r="AQ428" s="252"/>
      <c r="AR428" s="252"/>
      <c r="AS428" s="252"/>
      <c r="AT428" s="252"/>
      <c r="AU428" s="252"/>
      <c r="AV428" s="252"/>
      <c r="AW428" s="252"/>
      <c r="AX428" s="252"/>
      <c r="AY428" s="252"/>
      <c r="AZ428" s="252"/>
      <c r="BA428" s="252"/>
      <c r="BB428" s="252"/>
      <c r="BC428" s="252"/>
      <c r="BD428" s="252"/>
      <c r="BE428" s="252"/>
      <c r="BF428" s="252"/>
      <c r="BG428" s="252"/>
      <c r="BH428" s="252"/>
      <c r="BI428" s="252"/>
      <c r="BJ428" s="252"/>
      <c r="BK428" s="252"/>
      <c r="BL428" s="252"/>
      <c r="BM428" s="252"/>
      <c r="BN428" s="252"/>
      <c r="BO428" s="252"/>
      <c r="BP428" s="252"/>
      <c r="BQ428" s="252"/>
      <c r="BR428" s="252"/>
      <c r="BS428" s="252"/>
      <c r="BT428" s="252"/>
      <c r="BU428" s="252"/>
      <c r="BV428" s="252"/>
      <c r="BW428" s="252"/>
      <c r="BX428" s="252"/>
      <c r="BY428" s="252"/>
      <c r="BZ428" s="252"/>
      <c r="CA428" s="252"/>
      <c r="CB428" s="252"/>
      <c r="CC428" s="252"/>
      <c r="CD428" s="252"/>
      <c r="CE428" s="252"/>
      <c r="CF428" s="252"/>
    </row>
    <row r="429" spans="1:84" s="28" customFormat="1" ht="5.0999999999999996" customHeight="1" x14ac:dyDescent="0.2">
      <c r="A429" s="70"/>
      <c r="B429" s="71"/>
      <c r="C429" s="15"/>
      <c r="D429" s="15"/>
      <c r="E429" s="15"/>
      <c r="F429" s="15"/>
      <c r="G429" s="5"/>
      <c r="H429" s="5"/>
      <c r="I429" s="5"/>
      <c r="M429" s="5"/>
      <c r="N429" s="5"/>
      <c r="O429" s="151"/>
      <c r="P429" s="214"/>
      <c r="Q429" s="152"/>
      <c r="R429" s="152"/>
      <c r="S429" s="152"/>
      <c r="T429" s="152"/>
      <c r="U429" s="152"/>
      <c r="V429" s="152"/>
      <c r="W429" s="152"/>
      <c r="X429" s="152"/>
      <c r="Y429" s="152"/>
      <c r="Z429" s="152"/>
      <c r="AA429" s="152"/>
      <c r="AB429" s="152"/>
      <c r="AC429" s="152"/>
      <c r="AD429" s="152"/>
      <c r="AE429" s="152"/>
      <c r="AF429" s="152"/>
      <c r="AG429" s="152"/>
      <c r="AH429" s="152"/>
      <c r="AI429" s="152"/>
      <c r="AJ429" s="252"/>
      <c r="AK429" s="252"/>
      <c r="AL429" s="252"/>
      <c r="AM429" s="252"/>
      <c r="AN429" s="252"/>
      <c r="AO429" s="252"/>
      <c r="AP429" s="252"/>
      <c r="AQ429" s="252"/>
      <c r="AR429" s="252"/>
      <c r="AS429" s="252"/>
      <c r="AT429" s="252"/>
      <c r="AU429" s="252"/>
      <c r="AV429" s="252"/>
      <c r="AW429" s="252"/>
      <c r="AX429" s="252"/>
      <c r="AY429" s="252"/>
      <c r="AZ429" s="252"/>
      <c r="BA429" s="252"/>
      <c r="BB429" s="252"/>
      <c r="BC429" s="252"/>
      <c r="BD429" s="252"/>
      <c r="BE429" s="252"/>
      <c r="BF429" s="252"/>
      <c r="BG429" s="252"/>
      <c r="BH429" s="252"/>
      <c r="BI429" s="252"/>
      <c r="BJ429" s="252"/>
      <c r="BK429" s="252"/>
      <c r="BL429" s="252"/>
      <c r="BM429" s="252"/>
      <c r="BN429" s="252"/>
      <c r="BO429" s="252"/>
      <c r="BP429" s="252"/>
      <c r="BQ429" s="252"/>
      <c r="BR429" s="252"/>
      <c r="BS429" s="252"/>
      <c r="BT429" s="252"/>
      <c r="BU429" s="252"/>
      <c r="BV429" s="252"/>
      <c r="BW429" s="252"/>
      <c r="BX429" s="252"/>
      <c r="BY429" s="252"/>
      <c r="BZ429" s="252"/>
      <c r="CA429" s="252"/>
      <c r="CB429" s="252"/>
      <c r="CC429" s="252"/>
      <c r="CD429" s="252"/>
      <c r="CE429" s="252"/>
      <c r="CF429" s="252"/>
    </row>
    <row r="430" spans="1:84" s="28" customFormat="1" ht="12.75" customHeight="1" x14ac:dyDescent="0.2">
      <c r="A430" s="70"/>
      <c r="B430" s="71"/>
      <c r="C430" s="15"/>
      <c r="D430" s="15"/>
      <c r="F430" s="844" t="str">
        <f>IF(E427="","",HYPERLINK("#JUMP_E_8",EUconst_FurtherGuidancePoint1))</f>
        <v/>
      </c>
      <c r="G430" s="845"/>
      <c r="H430" s="845"/>
      <c r="I430" s="845"/>
      <c r="J430" s="845"/>
      <c r="K430" s="845"/>
      <c r="L430" s="845"/>
      <c r="M430" s="846"/>
      <c r="N430" s="5"/>
      <c r="O430" s="151"/>
      <c r="P430" s="214"/>
      <c r="Q430" s="152"/>
      <c r="R430" s="152"/>
      <c r="S430" s="152"/>
      <c r="T430" s="152"/>
      <c r="U430" s="152"/>
      <c r="V430" s="152"/>
      <c r="W430" s="152"/>
      <c r="X430" s="152"/>
      <c r="Y430" s="152"/>
      <c r="Z430" s="152"/>
      <c r="AA430" s="152"/>
      <c r="AB430" s="152"/>
      <c r="AC430" s="152"/>
      <c r="AD430" s="152"/>
      <c r="AE430" s="152"/>
      <c r="AF430" s="152"/>
      <c r="AG430" s="152"/>
      <c r="AH430" s="152"/>
      <c r="AI430" s="152"/>
      <c r="AJ430" s="252"/>
      <c r="AK430" s="252"/>
      <c r="AL430" s="252"/>
      <c r="AM430" s="252"/>
      <c r="AN430" s="252"/>
      <c r="AO430" s="252"/>
      <c r="AP430" s="252"/>
      <c r="AQ430" s="252"/>
      <c r="AR430" s="252"/>
      <c r="AS430" s="252"/>
      <c r="AT430" s="252"/>
      <c r="AU430" s="252"/>
      <c r="AV430" s="252"/>
      <c r="AW430" s="252"/>
      <c r="AX430" s="252"/>
      <c r="AY430" s="252"/>
      <c r="AZ430" s="252"/>
      <c r="BA430" s="252"/>
      <c r="BB430" s="252"/>
      <c r="BC430" s="252"/>
      <c r="BD430" s="252"/>
      <c r="BE430" s="252"/>
      <c r="BF430" s="252"/>
      <c r="BG430" s="252"/>
      <c r="BH430" s="252"/>
      <c r="BI430" s="252"/>
      <c r="BJ430" s="252"/>
      <c r="BK430" s="252"/>
      <c r="BL430" s="252"/>
      <c r="BM430" s="252"/>
      <c r="BN430" s="252"/>
      <c r="BO430" s="252"/>
      <c r="BP430" s="252"/>
      <c r="BQ430" s="252"/>
      <c r="BR430" s="252"/>
      <c r="BS430" s="252"/>
      <c r="BT430" s="252"/>
      <c r="BU430" s="252"/>
      <c r="BV430" s="252"/>
      <c r="BW430" s="252"/>
      <c r="BX430" s="252"/>
      <c r="BY430" s="252"/>
      <c r="BZ430" s="252"/>
      <c r="CA430" s="252"/>
      <c r="CB430" s="252"/>
      <c r="CC430" s="252"/>
      <c r="CD430" s="252"/>
      <c r="CE430" s="252"/>
      <c r="CF430" s="252"/>
    </row>
    <row r="431" spans="1:84" s="28" customFormat="1" ht="5.0999999999999996" customHeight="1" x14ac:dyDescent="0.2">
      <c r="A431" s="70"/>
      <c r="B431" s="71"/>
      <c r="C431" s="15"/>
      <c r="D431" s="121"/>
      <c r="O431" s="84"/>
      <c r="P431" s="214"/>
      <c r="Q431" s="214"/>
      <c r="R431" s="214"/>
      <c r="S431" s="152"/>
      <c r="T431" s="82"/>
      <c r="U431" s="82"/>
      <c r="V431" s="82"/>
      <c r="W431" s="82"/>
      <c r="X431" s="82"/>
      <c r="Y431" s="82"/>
      <c r="Z431" s="152"/>
      <c r="AA431" s="82"/>
      <c r="AB431" s="82"/>
      <c r="AC431" s="82"/>
      <c r="AD431" s="82"/>
      <c r="AE431" s="82"/>
      <c r="AF431" s="82"/>
      <c r="AG431" s="82"/>
      <c r="AH431" s="82"/>
      <c r="AI431" s="82"/>
    </row>
    <row r="432" spans="1:84" s="28" customFormat="1" ht="38.85" customHeight="1" x14ac:dyDescent="0.2">
      <c r="A432" s="70"/>
      <c r="B432" s="71"/>
      <c r="C432" s="15"/>
      <c r="E432" s="253" t="str">
        <f>Translations!$B$609</f>
        <v>Verksamhetsuppgifter eller beräkningsfaktor:</v>
      </c>
      <c r="F432" s="254" t="str">
        <f>Translations!$B$601</f>
        <v>Krävd nivå:</v>
      </c>
      <c r="G432" s="847" t="str">
        <f>Translations!$B$610</f>
        <v xml:space="preserve">Skäl för tidigare avvikelse: </v>
      </c>
      <c r="H432" s="847"/>
      <c r="I432" s="253" t="str">
        <f>Translations!$B$611</f>
        <v>Inverkan på nivåer?</v>
      </c>
      <c r="J432" s="253" t="str">
        <f>Translations!$B$612</f>
        <v>Vidtagna åtgärder:</v>
      </c>
      <c r="K432" s="254" t="str">
        <f>Translations!$B$585</f>
        <v>När?</v>
      </c>
      <c r="L432" s="254" t="str">
        <f>Translations!$B$603</f>
        <v>Tillämpad nivå:</v>
      </c>
      <c r="O432" s="151"/>
      <c r="P432" s="82"/>
      <c r="Q432" s="152"/>
      <c r="R432" s="214"/>
      <c r="S432" s="214"/>
      <c r="T432" s="152"/>
      <c r="U432" s="152"/>
      <c r="V432" s="152"/>
      <c r="W432" s="152"/>
      <c r="X432" s="152"/>
      <c r="Y432" s="152"/>
      <c r="Z432" s="152"/>
      <c r="AA432" s="255" t="s">
        <v>22</v>
      </c>
      <c r="AB432" s="152" t="str">
        <f>$E$33</f>
        <v>Verksamhetsuppgifter eller beräkningsfaktor:</v>
      </c>
      <c r="AC432" s="152" t="str">
        <f>G432</f>
        <v xml:space="preserve">Skäl för tidigare avvikelse: </v>
      </c>
      <c r="AD432" s="152" t="str">
        <f>I432</f>
        <v>Inverkan på nivåer?</v>
      </c>
      <c r="AE432" s="152" t="str">
        <f>J432</f>
        <v>Vidtagna åtgärder:</v>
      </c>
      <c r="AF432" s="152" t="str">
        <f>K432</f>
        <v>När?</v>
      </c>
      <c r="AG432" s="152" t="str">
        <f>L432</f>
        <v>Tillämpad nivå:</v>
      </c>
      <c r="AH432" s="152"/>
      <c r="AI432" s="82"/>
      <c r="AJ432" s="252"/>
      <c r="AK432" s="252"/>
      <c r="AL432" s="252"/>
      <c r="AM432" s="252"/>
      <c r="AN432" s="252"/>
      <c r="AO432" s="252"/>
      <c r="AP432" s="252"/>
      <c r="AQ432" s="252"/>
      <c r="AR432" s="252"/>
      <c r="AS432" s="252"/>
      <c r="AT432" s="252"/>
      <c r="AU432" s="252"/>
      <c r="AV432" s="252"/>
      <c r="AW432" s="252"/>
      <c r="AX432" s="252"/>
      <c r="AY432" s="252"/>
      <c r="AZ432" s="252"/>
      <c r="BA432" s="252"/>
      <c r="BB432" s="252"/>
      <c r="BC432" s="252"/>
      <c r="BD432" s="252"/>
      <c r="BE432" s="252"/>
      <c r="BF432" s="252"/>
      <c r="BG432" s="252"/>
      <c r="BH432" s="252"/>
      <c r="BI432" s="252"/>
      <c r="BJ432" s="252"/>
      <c r="BK432" s="252"/>
      <c r="BL432" s="252"/>
      <c r="BM432" s="252"/>
      <c r="BN432" s="252"/>
      <c r="BO432" s="252"/>
      <c r="BP432" s="252"/>
      <c r="BQ432" s="252"/>
      <c r="BR432" s="252"/>
      <c r="BS432" s="252"/>
      <c r="BT432" s="252"/>
      <c r="BU432" s="252"/>
      <c r="BV432" s="252"/>
      <c r="BW432" s="252"/>
      <c r="BX432" s="252"/>
      <c r="BY432" s="252"/>
      <c r="BZ432" s="252"/>
      <c r="CA432" s="252"/>
      <c r="CB432" s="252"/>
      <c r="CC432" s="252"/>
      <c r="CD432" s="252"/>
      <c r="CE432" s="252"/>
      <c r="CF432" s="252"/>
    </row>
    <row r="433" spans="1:84" s="28" customFormat="1" ht="15" customHeight="1" x14ac:dyDescent="0.2">
      <c r="A433" s="70"/>
      <c r="B433" s="71"/>
      <c r="D433" s="91" t="s">
        <v>6</v>
      </c>
      <c r="E433" s="256"/>
      <c r="F433" s="257" t="str">
        <f>IF(OR(X433="",X433=EUconst_NA),"",IF(CNTR_SmallEmitter,1,X433))</f>
        <v/>
      </c>
      <c r="G433" s="826"/>
      <c r="H433" s="827"/>
      <c r="I433" s="99"/>
      <c r="J433" s="99"/>
      <c r="K433" s="221"/>
      <c r="L433" s="258"/>
      <c r="M433" s="834" t="str">
        <f>IF(OR(ISBLANK(L433),L433=EUconst_NoTier),"",IF($Z433=0,EUconst_NotApplicable,IF(ISERROR($Z433),"",$Z433)))</f>
        <v/>
      </c>
      <c r="N433" s="835"/>
      <c r="O433" s="84"/>
      <c r="P433" s="214"/>
      <c r="Q433" s="214"/>
      <c r="R433" s="238" t="str">
        <f>E428</f>
        <v/>
      </c>
      <c r="S433" s="152"/>
      <c r="T433" s="251" t="str">
        <f>IF(COUNTIF(EUconst_FactorRelevantInklPFC,E433)=0,"",INDEX(EUwideConstants!$C$665:$C$680,MATCH(E433,EUconst_FactorRelevantInklPFC,0))&amp;R433)</f>
        <v/>
      </c>
      <c r="U433" s="82"/>
      <c r="V433" s="251" t="str">
        <f>IF(T433="","",INDEX(EUwideConstants!$E$665:$E$680,MATCH(E433,EUconst_FactorRelevantInklPFC,0)))</f>
        <v/>
      </c>
      <c r="W433" s="82"/>
      <c r="X433" s="223" t="str">
        <f>IF(OR(R433="",T433=""),"",IF(CNTR_IsCategoryA,INDEX(EUwideConstants!$G:$G,MATCH(T433,EUwideConstants!$Q:$Q,0)),INDEX(EUwideConstants!$N:$N,MATCH(T433,EUwideConstants!$Q:$Q,0))))</f>
        <v/>
      </c>
      <c r="Y433" s="251" t="str">
        <f>IF(F433="","",IF(F433=EUconst_NA,"",INDEX(EUwideConstants!$H:$M,MATCH(T433,EUwideConstants!$Q:$Q,0),MATCH(F433,CNTR_TierList,0))))</f>
        <v/>
      </c>
      <c r="Z433" s="251" t="str">
        <f>IF(ISBLANK(L433),"",IF(L433=EUconst_NA,"",INDEX(EUwideConstants!$H:$M,MATCH(T433,EUwideConstants!$Q:$Q,0),MATCH(L433,CNTR_TierList,0))))</f>
        <v/>
      </c>
      <c r="AA433" s="82"/>
      <c r="AB433" s="223" t="b">
        <f>AND(COUNTA(CNTR_ListRelevantSections)&gt;0,E427="")</f>
        <v>0</v>
      </c>
      <c r="AC433" s="223" t="b">
        <f>AND(COUNTA(CNTR_ListRelevantSections)&gt;0,OR(E433="",AB433))</f>
        <v>0</v>
      </c>
      <c r="AD433" s="223" t="b">
        <f t="shared" ref="AD433:AE435" si="21">AC433</f>
        <v>0</v>
      </c>
      <c r="AE433" s="223" t="b">
        <f t="shared" si="21"/>
        <v>0</v>
      </c>
      <c r="AF433" s="223" t="b">
        <f>OR(AD433,AND(J433&lt;&gt;"",J433=FALSE))</f>
        <v>0</v>
      </c>
      <c r="AG433" s="223" t="b">
        <f>OR(AF433,AND(I433&lt;&gt;"",I433=FALSE))</f>
        <v>0</v>
      </c>
      <c r="AH433" s="82"/>
      <c r="AI433" s="82"/>
      <c r="AJ433" s="252"/>
      <c r="AK433" s="252"/>
      <c r="AL433" s="252"/>
      <c r="AM433" s="252"/>
      <c r="AN433" s="252"/>
      <c r="AO433" s="252"/>
      <c r="AP433" s="252"/>
      <c r="AQ433" s="252"/>
      <c r="AR433" s="252"/>
      <c r="AS433" s="252"/>
      <c r="AT433" s="252"/>
      <c r="AU433" s="252"/>
      <c r="AV433" s="252"/>
      <c r="AW433" s="252"/>
      <c r="AX433" s="252"/>
      <c r="AY433" s="252"/>
      <c r="AZ433" s="252"/>
      <c r="BA433" s="252"/>
      <c r="BB433" s="252"/>
      <c r="BC433" s="252"/>
      <c r="BD433" s="252"/>
      <c r="BE433" s="252"/>
      <c r="BF433" s="252"/>
      <c r="BG433" s="252"/>
      <c r="BH433" s="252"/>
      <c r="BI433" s="252"/>
      <c r="BJ433" s="252"/>
      <c r="BK433" s="252"/>
      <c r="BL433" s="252"/>
      <c r="BM433" s="252"/>
      <c r="BN433" s="252"/>
      <c r="BO433" s="252"/>
      <c r="BP433" s="252"/>
      <c r="BQ433" s="252"/>
      <c r="BR433" s="252"/>
      <c r="BS433" s="252"/>
      <c r="BT433" s="252"/>
      <c r="BU433" s="252"/>
      <c r="BV433" s="252"/>
      <c r="BW433" s="252"/>
      <c r="BX433" s="252"/>
      <c r="BY433" s="252"/>
      <c r="BZ433" s="252"/>
      <c r="CA433" s="252"/>
      <c r="CB433" s="252"/>
      <c r="CC433" s="252"/>
      <c r="CD433" s="252"/>
      <c r="CE433" s="252"/>
      <c r="CF433" s="252"/>
    </row>
    <row r="434" spans="1:84" s="28" customFormat="1" ht="15" customHeight="1" x14ac:dyDescent="0.2">
      <c r="A434" s="70"/>
      <c r="B434" s="71"/>
      <c r="D434" s="91" t="s">
        <v>8</v>
      </c>
      <c r="E434" s="256"/>
      <c r="F434" s="257" t="str">
        <f>IF(OR(X434="",X434=EUconst_NA),"",IF(CNTR_SmallEmitter,1,X434))</f>
        <v/>
      </c>
      <c r="G434" s="826"/>
      <c r="H434" s="827"/>
      <c r="I434" s="99"/>
      <c r="J434" s="99"/>
      <c r="K434" s="221"/>
      <c r="L434" s="258"/>
      <c r="M434" s="834" t="str">
        <f>IF(OR(ISBLANK(L434),L434=EUconst_NoTier),"",IF($Z434=0,EUconst_NotApplicable,IF(ISERROR($Z434),"",$Z434)))</f>
        <v/>
      </c>
      <c r="N434" s="835"/>
      <c r="O434" s="84"/>
      <c r="P434" s="214"/>
      <c r="Q434" s="214"/>
      <c r="R434" s="238" t="str">
        <f>R433</f>
        <v/>
      </c>
      <c r="S434" s="152"/>
      <c r="T434" s="251" t="str">
        <f>IF(COUNTIF(EUconst_FactorRelevantInklPFC,E434)=0,"",INDEX(EUwideConstants!$C$665:$C$680,MATCH(E434,EUconst_FactorRelevantInklPFC,0))&amp;R434)</f>
        <v/>
      </c>
      <c r="U434" s="82"/>
      <c r="V434" s="251" t="str">
        <f>IF(T434="","",INDEX(EUwideConstants!$E$665:$E$680,MATCH(E434,EUconst_FactorRelevantInklPFC,0)))</f>
        <v/>
      </c>
      <c r="W434" s="82"/>
      <c r="X434" s="223" t="str">
        <f>IF(OR(R434="",T434=""),"",IF(CNTR_IsCategoryA,INDEX(EUwideConstants!$G:$G,MATCH(T434,EUwideConstants!$Q:$Q,0)),INDEX(EUwideConstants!$N:$N,MATCH(T434,EUwideConstants!$Q:$Q,0))))</f>
        <v/>
      </c>
      <c r="Y434" s="251" t="str">
        <f>IF(F434="","",IF(F434=EUconst_NA,"",INDEX(EUwideConstants!$H:$M,MATCH(T434,EUwideConstants!$Q:$Q,0),MATCH(F434,CNTR_TierList,0))))</f>
        <v/>
      </c>
      <c r="Z434" s="251" t="str">
        <f>IF(ISBLANK(L434),"",IF(L434=EUconst_NA,"",INDEX(EUwideConstants!$H:$M,MATCH(T434,EUwideConstants!$Q:$Q,0),MATCH(L434,CNTR_TierList,0))))</f>
        <v/>
      </c>
      <c r="AA434" s="82"/>
      <c r="AB434" s="223" t="b">
        <f>AND(COUNTA(CNTR_ListRelevantSections)&gt;0,E427="")</f>
        <v>0</v>
      </c>
      <c r="AC434" s="223" t="b">
        <f>AND(COUNTA(CNTR_ListRelevantSections)&gt;0,OR(E434="",AB434))</f>
        <v>0</v>
      </c>
      <c r="AD434" s="223" t="b">
        <f t="shared" si="21"/>
        <v>0</v>
      </c>
      <c r="AE434" s="223" t="b">
        <f t="shared" si="21"/>
        <v>0</v>
      </c>
      <c r="AF434" s="223" t="b">
        <f>OR(AD434,AND(J434&lt;&gt;"",J434=FALSE))</f>
        <v>0</v>
      </c>
      <c r="AG434" s="223" t="b">
        <f>OR(AF434,AND(I434&lt;&gt;"",I434=FALSE))</f>
        <v>0</v>
      </c>
      <c r="AH434" s="82"/>
      <c r="AI434" s="82"/>
      <c r="AJ434" s="252"/>
      <c r="AK434" s="252"/>
      <c r="AL434" s="252"/>
      <c r="AM434" s="252"/>
      <c r="AN434" s="252"/>
      <c r="AO434" s="252"/>
      <c r="AP434" s="252"/>
      <c r="AQ434" s="252"/>
      <c r="AR434" s="252"/>
      <c r="AS434" s="252"/>
      <c r="AT434" s="252"/>
      <c r="AU434" s="252"/>
      <c r="AV434" s="252"/>
      <c r="AW434" s="252"/>
      <c r="AX434" s="252"/>
      <c r="AY434" s="252"/>
      <c r="AZ434" s="252"/>
      <c r="BA434" s="252"/>
      <c r="BB434" s="252"/>
      <c r="BC434" s="252"/>
      <c r="BD434" s="252"/>
      <c r="BE434" s="252"/>
      <c r="BF434" s="252"/>
      <c r="BG434" s="252"/>
      <c r="BH434" s="252"/>
      <c r="BI434" s="252"/>
      <c r="BJ434" s="252"/>
      <c r="BK434" s="252"/>
      <c r="BL434" s="252"/>
      <c r="BM434" s="252"/>
      <c r="BN434" s="252"/>
      <c r="BO434" s="252"/>
      <c r="BP434" s="252"/>
      <c r="BQ434" s="252"/>
      <c r="BR434" s="252"/>
      <c r="BS434" s="252"/>
      <c r="BT434" s="252"/>
      <c r="BU434" s="252"/>
      <c r="BV434" s="252"/>
      <c r="BW434" s="252"/>
      <c r="BX434" s="252"/>
      <c r="BY434" s="252"/>
      <c r="BZ434" s="252"/>
      <c r="CA434" s="252"/>
      <c r="CB434" s="252"/>
      <c r="CC434" s="252"/>
      <c r="CD434" s="252"/>
      <c r="CE434" s="252"/>
      <c r="CF434" s="252"/>
    </row>
    <row r="435" spans="1:84" s="28" customFormat="1" ht="15" customHeight="1" x14ac:dyDescent="0.2">
      <c r="A435" s="70"/>
      <c r="B435" s="71"/>
      <c r="D435" s="91" t="s">
        <v>9</v>
      </c>
      <c r="E435" s="256"/>
      <c r="F435" s="257" t="str">
        <f>IF(OR(X435="",X435=EUconst_NA),"",IF(CNTR_SmallEmitter,1,X435))</f>
        <v/>
      </c>
      <c r="G435" s="826"/>
      <c r="H435" s="827"/>
      <c r="I435" s="99"/>
      <c r="J435" s="99"/>
      <c r="K435" s="221"/>
      <c r="L435" s="258"/>
      <c r="M435" s="834" t="str">
        <f>IF(OR(ISBLANK(L435),L435=EUconst_NoTier),"",IF($Z435=0,EUconst_NotApplicable,IF(ISERROR($Z435),"",$Z435)))</f>
        <v/>
      </c>
      <c r="N435" s="835"/>
      <c r="O435" s="84"/>
      <c r="P435" s="214"/>
      <c r="Q435" s="214"/>
      <c r="R435" s="238" t="str">
        <f>R434</f>
        <v/>
      </c>
      <c r="S435" s="152"/>
      <c r="T435" s="251" t="str">
        <f>IF(COUNTIF(EUconst_FactorRelevantInklPFC,E435)=0,"",INDEX(EUwideConstants!$C$665:$C$680,MATCH(E435,EUconst_FactorRelevantInklPFC,0))&amp;R435)</f>
        <v/>
      </c>
      <c r="U435" s="82"/>
      <c r="V435" s="251" t="str">
        <f>IF(T435="","",INDEX(EUwideConstants!$E$665:$E$680,MATCH(E435,EUconst_FactorRelevantInklPFC,0)))</f>
        <v/>
      </c>
      <c r="W435" s="82"/>
      <c r="X435" s="223" t="str">
        <f>IF(OR(R435="",T435=""),"",IF(CNTR_IsCategoryA,INDEX(EUwideConstants!$G:$G,MATCH(T435,EUwideConstants!$Q:$Q,0)),INDEX(EUwideConstants!$N:$N,MATCH(T435,EUwideConstants!$Q:$Q,0))))</f>
        <v/>
      </c>
      <c r="Y435" s="251" t="str">
        <f>IF(F435="","",IF(F435=EUconst_NA,"",INDEX(EUwideConstants!$H:$M,MATCH(T435,EUwideConstants!$Q:$Q,0),MATCH(F435,CNTR_TierList,0))))</f>
        <v/>
      </c>
      <c r="Z435" s="251" t="str">
        <f>IF(ISBLANK(L435),"",IF(L435=EUconst_NA,"",INDEX(EUwideConstants!$H:$M,MATCH(T435,EUwideConstants!$Q:$Q,0),MATCH(L435,CNTR_TierList,0))))</f>
        <v/>
      </c>
      <c r="AA435" s="82"/>
      <c r="AB435" s="223" t="b">
        <f>AND(COUNTA(CNTR_ListRelevantSections)&gt;0,E427="")</f>
        <v>0</v>
      </c>
      <c r="AC435" s="223" t="b">
        <f>AND(COUNTA(CNTR_ListRelevantSections)&gt;0,OR(E435="",AB435))</f>
        <v>0</v>
      </c>
      <c r="AD435" s="223" t="b">
        <f t="shared" si="21"/>
        <v>0</v>
      </c>
      <c r="AE435" s="223" t="b">
        <f t="shared" si="21"/>
        <v>0</v>
      </c>
      <c r="AF435" s="223" t="b">
        <f>OR(AD435,AND(J435&lt;&gt;"",J435=FALSE))</f>
        <v>0</v>
      </c>
      <c r="AG435" s="223" t="b">
        <f>OR(AF435,AND(I435&lt;&gt;"",I435=FALSE))</f>
        <v>0</v>
      </c>
      <c r="AH435" s="82"/>
      <c r="AI435" s="82"/>
      <c r="AJ435" s="252"/>
      <c r="AK435" s="252"/>
      <c r="AL435" s="252"/>
      <c r="AM435" s="252"/>
      <c r="AN435" s="252"/>
      <c r="AO435" s="252"/>
      <c r="AP435" s="252"/>
      <c r="AQ435" s="252"/>
      <c r="AR435" s="252"/>
      <c r="AS435" s="252"/>
      <c r="AT435" s="252"/>
      <c r="AU435" s="252"/>
      <c r="AV435" s="252"/>
      <c r="AW435" s="252"/>
      <c r="AX435" s="252"/>
      <c r="AY435" s="252"/>
      <c r="AZ435" s="252"/>
      <c r="BA435" s="252"/>
      <c r="BB435" s="252"/>
      <c r="BC435" s="252"/>
      <c r="BD435" s="252"/>
      <c r="BE435" s="252"/>
      <c r="BF435" s="252"/>
      <c r="BG435" s="252"/>
      <c r="BH435" s="252"/>
      <c r="BI435" s="252"/>
      <c r="BJ435" s="252"/>
      <c r="BK435" s="252"/>
      <c r="BL435" s="252"/>
      <c r="BM435" s="252"/>
      <c r="BN435" s="252"/>
      <c r="BO435" s="252"/>
      <c r="BP435" s="252"/>
      <c r="BQ435" s="252"/>
      <c r="BR435" s="252"/>
      <c r="BS435" s="252"/>
      <c r="BT435" s="252"/>
      <c r="BU435" s="252"/>
      <c r="BV435" s="252"/>
      <c r="BW435" s="252"/>
      <c r="BX435" s="252"/>
      <c r="BY435" s="252"/>
      <c r="BZ435" s="252"/>
      <c r="CA435" s="252"/>
      <c r="CB435" s="252"/>
      <c r="CC435" s="252"/>
      <c r="CD435" s="252"/>
      <c r="CE435" s="252"/>
      <c r="CF435" s="252"/>
    </row>
    <row r="436" spans="1:84" s="28" customFormat="1" ht="5.0999999999999996" customHeight="1" x14ac:dyDescent="0.2">
      <c r="A436" s="70"/>
      <c r="B436" s="71"/>
      <c r="C436" s="15"/>
      <c r="D436" s="121"/>
      <c r="G436" s="121"/>
      <c r="H436" s="121"/>
      <c r="I436" s="121"/>
      <c r="J436" s="121"/>
      <c r="O436" s="84"/>
      <c r="P436" s="214"/>
      <c r="Q436" s="214"/>
      <c r="R436" s="214"/>
      <c r="S436" s="214"/>
      <c r="T436" s="82"/>
      <c r="U436" s="82"/>
      <c r="V436" s="82"/>
      <c r="W436" s="82"/>
      <c r="X436" s="82"/>
      <c r="Y436" s="82"/>
      <c r="Z436" s="82"/>
      <c r="AA436" s="82"/>
      <c r="AB436" s="82"/>
      <c r="AC436" s="82"/>
      <c r="AD436" s="82"/>
      <c r="AE436" s="82"/>
      <c r="AF436" s="82"/>
      <c r="AG436" s="82"/>
      <c r="AH436" s="82"/>
      <c r="AI436" s="82"/>
    </row>
    <row r="437" spans="1:84" s="28" customFormat="1" ht="12.75" customHeight="1" x14ac:dyDescent="0.2">
      <c r="A437" s="70"/>
      <c r="B437" s="71"/>
      <c r="D437" s="121" t="s">
        <v>12</v>
      </c>
      <c r="E437" s="259" t="str">
        <f>Translations!$B$94</f>
        <v>Beskrivning</v>
      </c>
      <c r="G437" s="260"/>
      <c r="H437" s="121"/>
      <c r="I437" s="121"/>
      <c r="J437" s="121"/>
      <c r="K437" s="121"/>
      <c r="L437" s="121"/>
      <c r="M437" s="121"/>
      <c r="N437" s="121"/>
      <c r="O437" s="84"/>
      <c r="P437" s="214"/>
      <c r="Q437" s="214"/>
      <c r="R437" s="214"/>
      <c r="S437" s="214"/>
      <c r="T437" s="82"/>
      <c r="U437" s="82"/>
      <c r="V437" s="82"/>
      <c r="W437" s="82"/>
      <c r="X437" s="82"/>
      <c r="Y437" s="82"/>
      <c r="Z437" s="82"/>
      <c r="AA437" s="82"/>
      <c r="AB437" s="82"/>
      <c r="AC437" s="82"/>
      <c r="AD437" s="82"/>
      <c r="AE437" s="82"/>
      <c r="AF437" s="82"/>
      <c r="AG437" s="82"/>
      <c r="AH437" s="82"/>
      <c r="AI437" s="82"/>
    </row>
    <row r="438" spans="1:84" s="28" customFormat="1" ht="12.75" customHeight="1" x14ac:dyDescent="0.2">
      <c r="A438" s="70"/>
      <c r="B438" s="213"/>
      <c r="C438" s="15"/>
      <c r="D438" s="121"/>
      <c r="E438" s="757" t="str">
        <f>Translations!$B$588</f>
        <v>Om du behöver mer utrymme för beskrivningen kan du också använda externa filer och hänvisa till dem här.</v>
      </c>
      <c r="F438" s="757"/>
      <c r="G438" s="757"/>
      <c r="H438" s="757"/>
      <c r="I438" s="757"/>
      <c r="J438" s="757"/>
      <c r="K438" s="757"/>
      <c r="L438" s="757"/>
      <c r="M438" s="757"/>
      <c r="N438" s="757"/>
      <c r="O438" s="84"/>
      <c r="P438" s="77"/>
      <c r="Q438" s="214"/>
      <c r="R438" s="214"/>
      <c r="S438" s="214"/>
      <c r="T438" s="82"/>
      <c r="U438" s="82"/>
      <c r="V438" s="82"/>
      <c r="W438" s="82"/>
      <c r="X438" s="82"/>
      <c r="Y438" s="82"/>
      <c r="Z438" s="82"/>
      <c r="AA438" s="82"/>
      <c r="AB438" s="82"/>
      <c r="AC438" s="82"/>
      <c r="AD438" s="82"/>
      <c r="AE438" s="82"/>
      <c r="AF438" s="82"/>
      <c r="AG438" s="82"/>
      <c r="AH438" s="82"/>
      <c r="AI438" s="82"/>
    </row>
    <row r="439" spans="1:84" s="28" customFormat="1" ht="12.75" customHeight="1" x14ac:dyDescent="0.2">
      <c r="A439" s="261"/>
      <c r="B439" s="78"/>
      <c r="E439" s="836"/>
      <c r="F439" s="837"/>
      <c r="G439" s="837"/>
      <c r="H439" s="837"/>
      <c r="I439" s="837"/>
      <c r="J439" s="837"/>
      <c r="K439" s="837"/>
      <c r="L439" s="837"/>
      <c r="M439" s="837"/>
      <c r="N439" s="838"/>
      <c r="O439" s="81"/>
      <c r="P439" s="82"/>
      <c r="Q439" s="82"/>
      <c r="R439" s="82"/>
      <c r="S439" s="82"/>
      <c r="T439" s="82"/>
      <c r="U439" s="82"/>
      <c r="V439" s="82"/>
      <c r="W439" s="82"/>
      <c r="X439" s="82"/>
      <c r="Y439" s="82"/>
      <c r="Z439" s="82"/>
      <c r="AA439" s="82"/>
      <c r="AB439" s="82"/>
      <c r="AC439" s="82"/>
      <c r="AD439" s="82"/>
      <c r="AE439" s="82"/>
      <c r="AF439" s="82"/>
      <c r="AG439" s="82"/>
      <c r="AH439" s="82"/>
      <c r="AI439" s="251" t="b">
        <f>AND(COUNTA(CNTR_ListRelevantSections)&gt;0,OR(AB435,COUNTA(E433:E435)=0))</f>
        <v>0</v>
      </c>
    </row>
    <row r="440" spans="1:84" s="28" customFormat="1" ht="12.75" customHeight="1" x14ac:dyDescent="0.2">
      <c r="A440" s="261"/>
      <c r="B440" s="78"/>
      <c r="E440" s="828"/>
      <c r="F440" s="829"/>
      <c r="G440" s="829"/>
      <c r="H440" s="829"/>
      <c r="I440" s="829"/>
      <c r="J440" s="829"/>
      <c r="K440" s="829"/>
      <c r="L440" s="829"/>
      <c r="M440" s="829"/>
      <c r="N440" s="830"/>
      <c r="O440" s="81"/>
      <c r="P440" s="82"/>
      <c r="Q440" s="82"/>
      <c r="R440" s="82"/>
      <c r="S440" s="82"/>
      <c r="T440" s="82"/>
      <c r="U440" s="82"/>
      <c r="V440" s="82"/>
      <c r="W440" s="82"/>
      <c r="X440" s="82"/>
      <c r="Y440" s="82"/>
      <c r="Z440" s="82"/>
      <c r="AA440" s="82"/>
      <c r="AB440" s="82"/>
      <c r="AC440" s="82"/>
      <c r="AD440" s="82"/>
      <c r="AE440" s="82"/>
      <c r="AF440" s="82"/>
      <c r="AG440" s="82"/>
      <c r="AH440" s="82"/>
      <c r="AI440" s="251" t="b">
        <f>AI439</f>
        <v>0</v>
      </c>
    </row>
    <row r="441" spans="1:84" s="28" customFormat="1" ht="12.75" customHeight="1" x14ac:dyDescent="0.2">
      <c r="A441" s="261"/>
      <c r="B441" s="78"/>
      <c r="E441" s="828"/>
      <c r="F441" s="829"/>
      <c r="G441" s="829"/>
      <c r="H441" s="829"/>
      <c r="I441" s="829"/>
      <c r="J441" s="829"/>
      <c r="K441" s="829"/>
      <c r="L441" s="829"/>
      <c r="M441" s="829"/>
      <c r="N441" s="830"/>
      <c r="O441" s="81"/>
      <c r="P441" s="82"/>
      <c r="Q441" s="82"/>
      <c r="R441" s="82"/>
      <c r="S441" s="82"/>
      <c r="T441" s="82"/>
      <c r="U441" s="82"/>
      <c r="V441" s="82"/>
      <c r="W441" s="82"/>
      <c r="X441" s="82"/>
      <c r="Y441" s="82"/>
      <c r="Z441" s="82"/>
      <c r="AA441" s="82"/>
      <c r="AB441" s="82"/>
      <c r="AC441" s="82"/>
      <c r="AD441" s="82"/>
      <c r="AE441" s="82"/>
      <c r="AF441" s="82"/>
      <c r="AG441" s="82"/>
      <c r="AH441" s="82"/>
      <c r="AI441" s="251" t="b">
        <f>AI440</f>
        <v>0</v>
      </c>
    </row>
    <row r="442" spans="1:84" s="28" customFormat="1" ht="12.75" customHeight="1" x14ac:dyDescent="0.2">
      <c r="A442" s="261"/>
      <c r="B442" s="78"/>
      <c r="E442" s="828"/>
      <c r="F442" s="829"/>
      <c r="G442" s="829"/>
      <c r="H442" s="829"/>
      <c r="I442" s="829"/>
      <c r="J442" s="829"/>
      <c r="K442" s="829"/>
      <c r="L442" s="829"/>
      <c r="M442" s="829"/>
      <c r="N442" s="830"/>
      <c r="O442" s="81"/>
      <c r="P442" s="82"/>
      <c r="Q442" s="82"/>
      <c r="R442" s="82"/>
      <c r="S442" s="82"/>
      <c r="T442" s="82"/>
      <c r="U442" s="82"/>
      <c r="V442" s="82"/>
      <c r="W442" s="82"/>
      <c r="X442" s="82"/>
      <c r="Y442" s="82"/>
      <c r="Z442" s="82"/>
      <c r="AA442" s="82"/>
      <c r="AB442" s="82"/>
      <c r="AC442" s="82"/>
      <c r="AD442" s="82"/>
      <c r="AE442" s="82"/>
      <c r="AF442" s="82"/>
      <c r="AG442" s="82"/>
      <c r="AH442" s="82"/>
      <c r="AI442" s="251" t="b">
        <f>AI441</f>
        <v>0</v>
      </c>
    </row>
    <row r="443" spans="1:84" s="28" customFormat="1" ht="12.75" customHeight="1" x14ac:dyDescent="0.2">
      <c r="A443" s="261"/>
      <c r="B443" s="78"/>
      <c r="E443" s="831"/>
      <c r="F443" s="832"/>
      <c r="G443" s="832"/>
      <c r="H443" s="832"/>
      <c r="I443" s="832"/>
      <c r="J443" s="832"/>
      <c r="K443" s="832"/>
      <c r="L443" s="832"/>
      <c r="M443" s="832"/>
      <c r="N443" s="833"/>
      <c r="O443" s="81"/>
      <c r="P443" s="82"/>
      <c r="Q443" s="82"/>
      <c r="R443" s="82"/>
      <c r="S443" s="82"/>
      <c r="T443" s="82"/>
      <c r="U443" s="82"/>
      <c r="V443" s="82"/>
      <c r="W443" s="82"/>
      <c r="X443" s="82"/>
      <c r="Y443" s="82"/>
      <c r="Z443" s="82"/>
      <c r="AA443" s="82"/>
      <c r="AB443" s="82"/>
      <c r="AC443" s="82"/>
      <c r="AD443" s="82"/>
      <c r="AE443" s="82"/>
      <c r="AF443" s="82"/>
      <c r="AG443" s="82"/>
      <c r="AH443" s="82"/>
      <c r="AI443" s="251" t="b">
        <f>AI442</f>
        <v>0</v>
      </c>
    </row>
    <row r="444" spans="1:84" s="28" customFormat="1" ht="12.75" customHeight="1" thickBot="1" x14ac:dyDescent="0.25">
      <c r="A444" s="261"/>
      <c r="B444" s="78"/>
      <c r="D444" s="121"/>
      <c r="E444" s="262"/>
      <c r="F444" s="262"/>
      <c r="G444" s="262"/>
      <c r="H444" s="262"/>
      <c r="I444" s="262"/>
      <c r="J444" s="262"/>
      <c r="K444" s="262"/>
      <c r="L444" s="262"/>
      <c r="M444" s="262"/>
      <c r="N444" s="121"/>
      <c r="O444" s="81"/>
      <c r="P444" s="82"/>
      <c r="Q444" s="82"/>
      <c r="R444" s="82"/>
      <c r="S444" s="82"/>
      <c r="T444" s="82"/>
      <c r="U444" s="82"/>
      <c r="V444" s="82"/>
      <c r="W444" s="82"/>
      <c r="X444" s="82"/>
      <c r="Y444" s="82"/>
      <c r="Z444" s="82"/>
      <c r="AA444" s="82"/>
      <c r="AB444" s="82"/>
      <c r="AC444" s="82"/>
      <c r="AD444" s="82"/>
      <c r="AE444" s="82"/>
      <c r="AF444" s="82"/>
      <c r="AG444" s="82"/>
      <c r="AH444" s="82"/>
      <c r="AI444" s="82"/>
      <c r="CF444" s="263"/>
    </row>
    <row r="445" spans="1:84" ht="13.5" customHeight="1" thickBot="1" x14ac:dyDescent="0.25">
      <c r="A445" s="65"/>
      <c r="B445" s="69"/>
      <c r="C445" s="244"/>
      <c r="D445" s="245"/>
      <c r="E445" s="246"/>
      <c r="F445" s="247"/>
      <c r="G445" s="248"/>
      <c r="H445" s="248"/>
      <c r="I445" s="248"/>
      <c r="J445" s="248"/>
      <c r="K445" s="248"/>
      <c r="L445" s="248"/>
      <c r="M445" s="248"/>
      <c r="N445" s="248"/>
      <c r="O445" s="67"/>
      <c r="U445" s="188"/>
      <c r="X445" s="188"/>
    </row>
    <row r="446" spans="1:84" s="28" customFormat="1" ht="15" customHeight="1" thickBot="1" x14ac:dyDescent="0.25">
      <c r="A446" s="159" t="str">
        <f>IF(E446="","","PRINT")</f>
        <v/>
      </c>
      <c r="B446" s="71"/>
      <c r="C446" s="218">
        <f>C427+1</f>
        <v>23</v>
      </c>
      <c r="D446" s="15"/>
      <c r="E446" s="848"/>
      <c r="F446" s="849"/>
      <c r="G446" s="849"/>
      <c r="H446" s="849"/>
      <c r="I446" s="849"/>
      <c r="J446" s="849"/>
      <c r="K446" s="849"/>
      <c r="L446" s="850"/>
      <c r="M446" s="842" t="str">
        <f>IF(E447="","",INDEX(EUwideConstants!$F$312:$F$353,MATCH(E447,EUConst_TierActivityListNames,0)))</f>
        <v/>
      </c>
      <c r="N446" s="843"/>
      <c r="O446" s="151"/>
      <c r="P446" s="223" t="str">
        <f>IF(AND(E446&lt;&gt;"",COUNTIF(P447:$P$603,"PRINT")=0),"PRINT","")</f>
        <v/>
      </c>
      <c r="Q446" s="152"/>
      <c r="R446" s="249" t="str">
        <f>IF(E446="","",MATCH(E446,'B_Beskrivning av förbättringar'!$Q$54:$Q$83,0))</f>
        <v/>
      </c>
      <c r="S446" s="250" t="s">
        <v>21</v>
      </c>
      <c r="T446" s="152"/>
      <c r="U446" s="152"/>
      <c r="V446" s="152"/>
      <c r="W446" s="152"/>
      <c r="X446" s="152"/>
      <c r="Y446" s="152"/>
      <c r="Z446" s="152"/>
      <c r="AA446" s="152"/>
      <c r="AB446" s="152"/>
      <c r="AC446" s="152"/>
      <c r="AD446" s="152"/>
      <c r="AE446" s="152"/>
      <c r="AF446" s="152"/>
      <c r="AG446" s="152"/>
      <c r="AH446" s="152"/>
      <c r="AI446" s="251" t="b">
        <f>CNTR_CalcRelevant=EUconst_NotRelevant</f>
        <v>0</v>
      </c>
      <c r="AJ446" s="252"/>
      <c r="AK446" s="252"/>
      <c r="AL446" s="252"/>
      <c r="AM446" s="252"/>
      <c r="AN446" s="252"/>
      <c r="AO446" s="252"/>
      <c r="AP446" s="252"/>
      <c r="AQ446" s="252"/>
      <c r="AR446" s="252"/>
      <c r="AS446" s="252"/>
      <c r="AT446" s="252"/>
      <c r="AU446" s="252"/>
      <c r="AV446" s="252"/>
      <c r="AW446" s="252"/>
      <c r="AX446" s="252"/>
      <c r="AY446" s="252"/>
      <c r="AZ446" s="252"/>
      <c r="BA446" s="252"/>
      <c r="BB446" s="252"/>
      <c r="BC446" s="252"/>
      <c r="BD446" s="252"/>
      <c r="BE446" s="252"/>
      <c r="BF446" s="252"/>
      <c r="BG446" s="252"/>
      <c r="BH446" s="252"/>
      <c r="BI446" s="252"/>
      <c r="BJ446" s="252"/>
      <c r="BK446" s="252"/>
      <c r="BL446" s="252"/>
      <c r="BM446" s="252"/>
      <c r="BN446" s="252"/>
      <c r="BO446" s="252"/>
      <c r="BP446" s="252"/>
      <c r="BQ446" s="252"/>
      <c r="BR446" s="252"/>
      <c r="BS446" s="252"/>
      <c r="BT446" s="252"/>
      <c r="BU446" s="252"/>
      <c r="BV446" s="252"/>
      <c r="BW446" s="252"/>
      <c r="BX446" s="252"/>
      <c r="BY446" s="252"/>
      <c r="BZ446" s="252"/>
      <c r="CA446" s="252"/>
      <c r="CB446" s="252"/>
      <c r="CC446" s="252"/>
      <c r="CD446" s="252"/>
      <c r="CE446" s="252"/>
      <c r="CF446" s="252"/>
    </row>
    <row r="447" spans="1:84" s="28" customFormat="1" ht="15" customHeight="1" thickBot="1" x14ac:dyDescent="0.25">
      <c r="A447" s="70"/>
      <c r="B447" s="71"/>
      <c r="C447" s="15"/>
      <c r="D447" s="15"/>
      <c r="E447" s="839" t="str">
        <f>IF(E446="","",INDEX('B_Beskrivning av förbättringar'!$E$54:$E$83,R446))</f>
        <v/>
      </c>
      <c r="F447" s="840"/>
      <c r="G447" s="840"/>
      <c r="H447" s="840"/>
      <c r="I447" s="840"/>
      <c r="J447" s="840"/>
      <c r="K447" s="840"/>
      <c r="L447" s="841"/>
      <c r="M447" s="842" t="str">
        <f>IF(E446="","",INDEX('B_Beskrivning av förbättringar'!$M$54:$M$83,R446))</f>
        <v/>
      </c>
      <c r="N447" s="843"/>
      <c r="O447" s="151"/>
      <c r="P447" s="82"/>
      <c r="Q447" s="152"/>
      <c r="R447" s="238" t="str">
        <f>E447</f>
        <v/>
      </c>
      <c r="S447" s="238" t="str">
        <f>IF(E447="","",MATCH(E447,EUConst_TierActivityListNames,0)&gt;40)</f>
        <v/>
      </c>
      <c r="T447" s="152"/>
      <c r="U447" s="152"/>
      <c r="V447" s="152"/>
      <c r="W447" s="152"/>
      <c r="X447" s="152"/>
      <c r="Y447" s="152"/>
      <c r="Z447" s="152"/>
      <c r="AA447" s="152"/>
      <c r="AB447" s="152"/>
      <c r="AC447" s="152"/>
      <c r="AD447" s="152"/>
      <c r="AE447" s="152"/>
      <c r="AF447" s="152"/>
      <c r="AG447" s="152"/>
      <c r="AH447" s="152"/>
      <c r="AI447" s="152"/>
      <c r="AJ447" s="252"/>
      <c r="AK447" s="252"/>
      <c r="AL447" s="252"/>
      <c r="AM447" s="252"/>
      <c r="AN447" s="252"/>
      <c r="AO447" s="252"/>
      <c r="AP447" s="252"/>
      <c r="AQ447" s="252"/>
      <c r="AR447" s="252"/>
      <c r="AS447" s="252"/>
      <c r="AT447" s="252"/>
      <c r="AU447" s="252"/>
      <c r="AV447" s="252"/>
      <c r="AW447" s="252"/>
      <c r="AX447" s="252"/>
      <c r="AY447" s="252"/>
      <c r="AZ447" s="252"/>
      <c r="BA447" s="252"/>
      <c r="BB447" s="252"/>
      <c r="BC447" s="252"/>
      <c r="BD447" s="252"/>
      <c r="BE447" s="252"/>
      <c r="BF447" s="252"/>
      <c r="BG447" s="252"/>
      <c r="BH447" s="252"/>
      <c r="BI447" s="252"/>
      <c r="BJ447" s="252"/>
      <c r="BK447" s="252"/>
      <c r="BL447" s="252"/>
      <c r="BM447" s="252"/>
      <c r="BN447" s="252"/>
      <c r="BO447" s="252"/>
      <c r="BP447" s="252"/>
      <c r="BQ447" s="252"/>
      <c r="BR447" s="252"/>
      <c r="BS447" s="252"/>
      <c r="BT447" s="252"/>
      <c r="BU447" s="252"/>
      <c r="BV447" s="252"/>
      <c r="BW447" s="252"/>
      <c r="BX447" s="252"/>
      <c r="BY447" s="252"/>
      <c r="BZ447" s="252"/>
      <c r="CA447" s="252"/>
      <c r="CB447" s="252"/>
      <c r="CC447" s="252"/>
      <c r="CD447" s="252"/>
      <c r="CE447" s="252"/>
      <c r="CF447" s="252"/>
    </row>
    <row r="448" spans="1:84" s="28" customFormat="1" ht="5.0999999999999996" customHeight="1" x14ac:dyDescent="0.2">
      <c r="A448" s="70"/>
      <c r="B448" s="71"/>
      <c r="C448" s="15"/>
      <c r="D448" s="15"/>
      <c r="E448" s="15"/>
      <c r="F448" s="15"/>
      <c r="G448" s="5"/>
      <c r="H448" s="5"/>
      <c r="I448" s="5"/>
      <c r="M448" s="5"/>
      <c r="N448" s="5"/>
      <c r="O448" s="151"/>
      <c r="P448" s="214"/>
      <c r="Q448" s="152"/>
      <c r="R448" s="152"/>
      <c r="S448" s="152"/>
      <c r="T448" s="152"/>
      <c r="U448" s="152"/>
      <c r="V448" s="152"/>
      <c r="W448" s="152"/>
      <c r="X448" s="152"/>
      <c r="Y448" s="152"/>
      <c r="Z448" s="152"/>
      <c r="AA448" s="152"/>
      <c r="AB448" s="152"/>
      <c r="AC448" s="152"/>
      <c r="AD448" s="152"/>
      <c r="AE448" s="152"/>
      <c r="AF448" s="152"/>
      <c r="AG448" s="152"/>
      <c r="AH448" s="152"/>
      <c r="AI448" s="152"/>
      <c r="AJ448" s="252"/>
      <c r="AK448" s="252"/>
      <c r="AL448" s="252"/>
      <c r="AM448" s="252"/>
      <c r="AN448" s="252"/>
      <c r="AO448" s="252"/>
      <c r="AP448" s="252"/>
      <c r="AQ448" s="252"/>
      <c r="AR448" s="252"/>
      <c r="AS448" s="252"/>
      <c r="AT448" s="252"/>
      <c r="AU448" s="252"/>
      <c r="AV448" s="252"/>
      <c r="AW448" s="252"/>
      <c r="AX448" s="252"/>
      <c r="AY448" s="252"/>
      <c r="AZ448" s="252"/>
      <c r="BA448" s="252"/>
      <c r="BB448" s="252"/>
      <c r="BC448" s="252"/>
      <c r="BD448" s="252"/>
      <c r="BE448" s="252"/>
      <c r="BF448" s="252"/>
      <c r="BG448" s="252"/>
      <c r="BH448" s="252"/>
      <c r="BI448" s="252"/>
      <c r="BJ448" s="252"/>
      <c r="BK448" s="252"/>
      <c r="BL448" s="252"/>
      <c r="BM448" s="252"/>
      <c r="BN448" s="252"/>
      <c r="BO448" s="252"/>
      <c r="BP448" s="252"/>
      <c r="BQ448" s="252"/>
      <c r="BR448" s="252"/>
      <c r="BS448" s="252"/>
      <c r="BT448" s="252"/>
      <c r="BU448" s="252"/>
      <c r="BV448" s="252"/>
      <c r="BW448" s="252"/>
      <c r="BX448" s="252"/>
      <c r="BY448" s="252"/>
      <c r="BZ448" s="252"/>
      <c r="CA448" s="252"/>
      <c r="CB448" s="252"/>
      <c r="CC448" s="252"/>
      <c r="CD448" s="252"/>
      <c r="CE448" s="252"/>
      <c r="CF448" s="252"/>
    </row>
    <row r="449" spans="1:84" s="28" customFormat="1" ht="12.75" customHeight="1" x14ac:dyDescent="0.2">
      <c r="A449" s="70"/>
      <c r="B449" s="71"/>
      <c r="C449" s="15"/>
      <c r="D449" s="15"/>
      <c r="F449" s="844" t="str">
        <f>IF(E446="","",HYPERLINK("#JUMP_E_8",EUconst_FurtherGuidancePoint1))</f>
        <v/>
      </c>
      <c r="G449" s="845"/>
      <c r="H449" s="845"/>
      <c r="I449" s="845"/>
      <c r="J449" s="845"/>
      <c r="K449" s="845"/>
      <c r="L449" s="845"/>
      <c r="M449" s="846"/>
      <c r="N449" s="5"/>
      <c r="O449" s="151"/>
      <c r="P449" s="214"/>
      <c r="Q449" s="152"/>
      <c r="R449" s="152"/>
      <c r="S449" s="152"/>
      <c r="T449" s="152"/>
      <c r="U449" s="152"/>
      <c r="V449" s="152"/>
      <c r="W449" s="152"/>
      <c r="X449" s="152"/>
      <c r="Y449" s="152"/>
      <c r="Z449" s="152"/>
      <c r="AA449" s="152"/>
      <c r="AB449" s="152"/>
      <c r="AC449" s="152"/>
      <c r="AD449" s="152"/>
      <c r="AE449" s="152"/>
      <c r="AF449" s="152"/>
      <c r="AG449" s="152"/>
      <c r="AH449" s="152"/>
      <c r="AI449" s="152"/>
      <c r="AJ449" s="252"/>
      <c r="AK449" s="252"/>
      <c r="AL449" s="252"/>
      <c r="AM449" s="252"/>
      <c r="AN449" s="252"/>
      <c r="AO449" s="252"/>
      <c r="AP449" s="252"/>
      <c r="AQ449" s="252"/>
      <c r="AR449" s="252"/>
      <c r="AS449" s="252"/>
      <c r="AT449" s="252"/>
      <c r="AU449" s="252"/>
      <c r="AV449" s="252"/>
      <c r="AW449" s="252"/>
      <c r="AX449" s="252"/>
      <c r="AY449" s="252"/>
      <c r="AZ449" s="252"/>
      <c r="BA449" s="252"/>
      <c r="BB449" s="252"/>
      <c r="BC449" s="252"/>
      <c r="BD449" s="252"/>
      <c r="BE449" s="252"/>
      <c r="BF449" s="252"/>
      <c r="BG449" s="252"/>
      <c r="BH449" s="252"/>
      <c r="BI449" s="252"/>
      <c r="BJ449" s="252"/>
      <c r="BK449" s="252"/>
      <c r="BL449" s="252"/>
      <c r="BM449" s="252"/>
      <c r="BN449" s="252"/>
      <c r="BO449" s="252"/>
      <c r="BP449" s="252"/>
      <c r="BQ449" s="252"/>
      <c r="BR449" s="252"/>
      <c r="BS449" s="252"/>
      <c r="BT449" s="252"/>
      <c r="BU449" s="252"/>
      <c r="BV449" s="252"/>
      <c r="BW449" s="252"/>
      <c r="BX449" s="252"/>
      <c r="BY449" s="252"/>
      <c r="BZ449" s="252"/>
      <c r="CA449" s="252"/>
      <c r="CB449" s="252"/>
      <c r="CC449" s="252"/>
      <c r="CD449" s="252"/>
      <c r="CE449" s="252"/>
      <c r="CF449" s="252"/>
    </row>
    <row r="450" spans="1:84" s="28" customFormat="1" ht="5.0999999999999996" customHeight="1" x14ac:dyDescent="0.2">
      <c r="A450" s="70"/>
      <c r="B450" s="71"/>
      <c r="C450" s="15"/>
      <c r="D450" s="121"/>
      <c r="O450" s="84"/>
      <c r="P450" s="214"/>
      <c r="Q450" s="214"/>
      <c r="R450" s="214"/>
      <c r="S450" s="152"/>
      <c r="T450" s="82"/>
      <c r="U450" s="82"/>
      <c r="V450" s="82"/>
      <c r="W450" s="82"/>
      <c r="X450" s="82"/>
      <c r="Y450" s="82"/>
      <c r="Z450" s="152"/>
      <c r="AA450" s="82"/>
      <c r="AB450" s="82"/>
      <c r="AC450" s="82"/>
      <c r="AD450" s="82"/>
      <c r="AE450" s="82"/>
      <c r="AF450" s="82"/>
      <c r="AG450" s="82"/>
      <c r="AH450" s="82"/>
      <c r="AI450" s="82"/>
    </row>
    <row r="451" spans="1:84" s="28" customFormat="1" ht="38.85" customHeight="1" x14ac:dyDescent="0.2">
      <c r="A451" s="70"/>
      <c r="B451" s="71"/>
      <c r="C451" s="15"/>
      <c r="E451" s="253" t="str">
        <f>Translations!$B$609</f>
        <v>Verksamhetsuppgifter eller beräkningsfaktor:</v>
      </c>
      <c r="F451" s="254" t="str">
        <f>Translations!$B$601</f>
        <v>Krävd nivå:</v>
      </c>
      <c r="G451" s="847" t="str">
        <f>Translations!$B$610</f>
        <v xml:space="preserve">Skäl för tidigare avvikelse: </v>
      </c>
      <c r="H451" s="847"/>
      <c r="I451" s="253" t="str">
        <f>Translations!$B$611</f>
        <v>Inverkan på nivåer?</v>
      </c>
      <c r="J451" s="253" t="str">
        <f>Translations!$B$612</f>
        <v>Vidtagna åtgärder:</v>
      </c>
      <c r="K451" s="254" t="str">
        <f>Translations!$B$585</f>
        <v>När?</v>
      </c>
      <c r="L451" s="254" t="str">
        <f>Translations!$B$603</f>
        <v>Tillämpad nivå:</v>
      </c>
      <c r="O451" s="151"/>
      <c r="P451" s="82"/>
      <c r="Q451" s="152"/>
      <c r="R451" s="214"/>
      <c r="S451" s="214"/>
      <c r="T451" s="152"/>
      <c r="U451" s="152"/>
      <c r="V451" s="152"/>
      <c r="W451" s="152"/>
      <c r="X451" s="152"/>
      <c r="Y451" s="152"/>
      <c r="Z451" s="152"/>
      <c r="AA451" s="255" t="s">
        <v>22</v>
      </c>
      <c r="AB451" s="152" t="str">
        <f>$E$33</f>
        <v>Verksamhetsuppgifter eller beräkningsfaktor:</v>
      </c>
      <c r="AC451" s="152" t="str">
        <f>G451</f>
        <v xml:space="preserve">Skäl för tidigare avvikelse: </v>
      </c>
      <c r="AD451" s="152" t="str">
        <f>I451</f>
        <v>Inverkan på nivåer?</v>
      </c>
      <c r="AE451" s="152" t="str">
        <f>J451</f>
        <v>Vidtagna åtgärder:</v>
      </c>
      <c r="AF451" s="152" t="str">
        <f>K451</f>
        <v>När?</v>
      </c>
      <c r="AG451" s="152" t="str">
        <f>L451</f>
        <v>Tillämpad nivå:</v>
      </c>
      <c r="AH451" s="152"/>
      <c r="AI451" s="82"/>
      <c r="AJ451" s="252"/>
      <c r="AK451" s="252"/>
      <c r="AL451" s="252"/>
      <c r="AM451" s="252"/>
      <c r="AN451" s="252"/>
      <c r="AO451" s="252"/>
      <c r="AP451" s="252"/>
      <c r="AQ451" s="252"/>
      <c r="AR451" s="252"/>
      <c r="AS451" s="252"/>
      <c r="AT451" s="252"/>
      <c r="AU451" s="252"/>
      <c r="AV451" s="252"/>
      <c r="AW451" s="252"/>
      <c r="AX451" s="252"/>
      <c r="AY451" s="252"/>
      <c r="AZ451" s="252"/>
      <c r="BA451" s="252"/>
      <c r="BB451" s="252"/>
      <c r="BC451" s="252"/>
      <c r="BD451" s="252"/>
      <c r="BE451" s="252"/>
      <c r="BF451" s="252"/>
      <c r="BG451" s="252"/>
      <c r="BH451" s="252"/>
      <c r="BI451" s="252"/>
      <c r="BJ451" s="252"/>
      <c r="BK451" s="252"/>
      <c r="BL451" s="252"/>
      <c r="BM451" s="252"/>
      <c r="BN451" s="252"/>
      <c r="BO451" s="252"/>
      <c r="BP451" s="252"/>
      <c r="BQ451" s="252"/>
      <c r="BR451" s="252"/>
      <c r="BS451" s="252"/>
      <c r="BT451" s="252"/>
      <c r="BU451" s="252"/>
      <c r="BV451" s="252"/>
      <c r="BW451" s="252"/>
      <c r="BX451" s="252"/>
      <c r="BY451" s="252"/>
      <c r="BZ451" s="252"/>
      <c r="CA451" s="252"/>
      <c r="CB451" s="252"/>
      <c r="CC451" s="252"/>
      <c r="CD451" s="252"/>
      <c r="CE451" s="252"/>
      <c r="CF451" s="252"/>
    </row>
    <row r="452" spans="1:84" s="28" customFormat="1" ht="15" customHeight="1" x14ac:dyDescent="0.2">
      <c r="A452" s="70"/>
      <c r="B452" s="71"/>
      <c r="D452" s="91" t="s">
        <v>6</v>
      </c>
      <c r="E452" s="256"/>
      <c r="F452" s="257" t="str">
        <f>IF(OR(X452="",X452=EUconst_NA),"",IF(CNTR_SmallEmitter,1,X452))</f>
        <v/>
      </c>
      <c r="G452" s="826"/>
      <c r="H452" s="827"/>
      <c r="I452" s="99"/>
      <c r="J452" s="99"/>
      <c r="K452" s="221"/>
      <c r="L452" s="258"/>
      <c r="M452" s="834" t="str">
        <f>IF(OR(ISBLANK(L452),L452=EUconst_NoTier),"",IF($Z452=0,EUconst_NotApplicable,IF(ISERROR($Z452),"",$Z452)))</f>
        <v/>
      </c>
      <c r="N452" s="835"/>
      <c r="O452" s="84"/>
      <c r="P452" s="214"/>
      <c r="Q452" s="214"/>
      <c r="R452" s="238" t="str">
        <f>E447</f>
        <v/>
      </c>
      <c r="S452" s="152"/>
      <c r="T452" s="251" t="str">
        <f>IF(COUNTIF(EUconst_FactorRelevantInklPFC,E452)=0,"",INDEX(EUwideConstants!$C$665:$C$680,MATCH(E452,EUconst_FactorRelevantInklPFC,0))&amp;R452)</f>
        <v/>
      </c>
      <c r="U452" s="82"/>
      <c r="V452" s="251" t="str">
        <f>IF(T452="","",INDEX(EUwideConstants!$E$665:$E$680,MATCH(E452,EUconst_FactorRelevantInklPFC,0)))</f>
        <v/>
      </c>
      <c r="W452" s="82"/>
      <c r="X452" s="223" t="str">
        <f>IF(OR(R452="",T452=""),"",IF(CNTR_IsCategoryA,INDEX(EUwideConstants!$G:$G,MATCH(T452,EUwideConstants!$Q:$Q,0)),INDEX(EUwideConstants!$N:$N,MATCH(T452,EUwideConstants!$Q:$Q,0))))</f>
        <v/>
      </c>
      <c r="Y452" s="251" t="str">
        <f>IF(F452="","",IF(F452=EUconst_NA,"",INDEX(EUwideConstants!$H:$M,MATCH(T452,EUwideConstants!$Q:$Q,0),MATCH(F452,CNTR_TierList,0))))</f>
        <v/>
      </c>
      <c r="Z452" s="251" t="str">
        <f>IF(ISBLANK(L452),"",IF(L452=EUconst_NA,"",INDEX(EUwideConstants!$H:$M,MATCH(T452,EUwideConstants!$Q:$Q,0),MATCH(L452,CNTR_TierList,0))))</f>
        <v/>
      </c>
      <c r="AA452" s="82"/>
      <c r="AB452" s="223" t="b">
        <f>AND(COUNTA(CNTR_ListRelevantSections)&gt;0,E446="")</f>
        <v>0</v>
      </c>
      <c r="AC452" s="223" t="b">
        <f>AND(COUNTA(CNTR_ListRelevantSections)&gt;0,OR(E452="",AB452))</f>
        <v>0</v>
      </c>
      <c r="AD452" s="223" t="b">
        <f t="shared" ref="AD452:AE454" si="22">AC452</f>
        <v>0</v>
      </c>
      <c r="AE452" s="223" t="b">
        <f t="shared" si="22"/>
        <v>0</v>
      </c>
      <c r="AF452" s="223" t="b">
        <f>OR(AD452,AND(J452&lt;&gt;"",J452=FALSE))</f>
        <v>0</v>
      </c>
      <c r="AG452" s="223" t="b">
        <f>OR(AF452,AND(I452&lt;&gt;"",I452=FALSE))</f>
        <v>0</v>
      </c>
      <c r="AH452" s="82"/>
      <c r="AI452" s="82"/>
      <c r="AJ452" s="252"/>
      <c r="AK452" s="252"/>
      <c r="AL452" s="252"/>
      <c r="AM452" s="252"/>
      <c r="AN452" s="252"/>
      <c r="AO452" s="252"/>
      <c r="AP452" s="252"/>
      <c r="AQ452" s="252"/>
      <c r="AR452" s="252"/>
      <c r="AS452" s="252"/>
      <c r="AT452" s="252"/>
      <c r="AU452" s="252"/>
      <c r="AV452" s="252"/>
      <c r="AW452" s="252"/>
      <c r="AX452" s="252"/>
      <c r="AY452" s="252"/>
      <c r="AZ452" s="252"/>
      <c r="BA452" s="252"/>
      <c r="BB452" s="252"/>
      <c r="BC452" s="252"/>
      <c r="BD452" s="252"/>
      <c r="BE452" s="252"/>
      <c r="BF452" s="252"/>
      <c r="BG452" s="252"/>
      <c r="BH452" s="252"/>
      <c r="BI452" s="252"/>
      <c r="BJ452" s="252"/>
      <c r="BK452" s="252"/>
      <c r="BL452" s="252"/>
      <c r="BM452" s="252"/>
      <c r="BN452" s="252"/>
      <c r="BO452" s="252"/>
      <c r="BP452" s="252"/>
      <c r="BQ452" s="252"/>
      <c r="BR452" s="252"/>
      <c r="BS452" s="252"/>
      <c r="BT452" s="252"/>
      <c r="BU452" s="252"/>
      <c r="BV452" s="252"/>
      <c r="BW452" s="252"/>
      <c r="BX452" s="252"/>
      <c r="BY452" s="252"/>
      <c r="BZ452" s="252"/>
      <c r="CA452" s="252"/>
      <c r="CB452" s="252"/>
      <c r="CC452" s="252"/>
      <c r="CD452" s="252"/>
      <c r="CE452" s="252"/>
      <c r="CF452" s="252"/>
    </row>
    <row r="453" spans="1:84" s="28" customFormat="1" ht="15" customHeight="1" x14ac:dyDescent="0.2">
      <c r="A453" s="70"/>
      <c r="B453" s="71"/>
      <c r="D453" s="91" t="s">
        <v>8</v>
      </c>
      <c r="E453" s="256"/>
      <c r="F453" s="257" t="str">
        <f>IF(OR(X453="",X453=EUconst_NA),"",IF(CNTR_SmallEmitter,1,X453))</f>
        <v/>
      </c>
      <c r="G453" s="826"/>
      <c r="H453" s="827"/>
      <c r="I453" s="99"/>
      <c r="J453" s="99"/>
      <c r="K453" s="221"/>
      <c r="L453" s="258"/>
      <c r="M453" s="834" t="str">
        <f>IF(OR(ISBLANK(L453),L453=EUconst_NoTier),"",IF($Z453=0,EUconst_NotApplicable,IF(ISERROR($Z453),"",$Z453)))</f>
        <v/>
      </c>
      <c r="N453" s="835"/>
      <c r="O453" s="84"/>
      <c r="P453" s="214"/>
      <c r="Q453" s="214"/>
      <c r="R453" s="238" t="str">
        <f>R452</f>
        <v/>
      </c>
      <c r="S453" s="152"/>
      <c r="T453" s="251" t="str">
        <f>IF(COUNTIF(EUconst_FactorRelevantInklPFC,E453)=0,"",INDEX(EUwideConstants!$C$665:$C$680,MATCH(E453,EUconst_FactorRelevantInklPFC,0))&amp;R453)</f>
        <v/>
      </c>
      <c r="U453" s="82"/>
      <c r="V453" s="251" t="str">
        <f>IF(T453="","",INDEX(EUwideConstants!$E$665:$E$680,MATCH(E453,EUconst_FactorRelevantInklPFC,0)))</f>
        <v/>
      </c>
      <c r="W453" s="82"/>
      <c r="X453" s="223" t="str">
        <f>IF(OR(R453="",T453=""),"",IF(CNTR_IsCategoryA,INDEX(EUwideConstants!$G:$G,MATCH(T453,EUwideConstants!$Q:$Q,0)),INDEX(EUwideConstants!$N:$N,MATCH(T453,EUwideConstants!$Q:$Q,0))))</f>
        <v/>
      </c>
      <c r="Y453" s="251" t="str">
        <f>IF(F453="","",IF(F453=EUconst_NA,"",INDEX(EUwideConstants!$H:$M,MATCH(T453,EUwideConstants!$Q:$Q,0),MATCH(F453,CNTR_TierList,0))))</f>
        <v/>
      </c>
      <c r="Z453" s="251" t="str">
        <f>IF(ISBLANK(L453),"",IF(L453=EUconst_NA,"",INDEX(EUwideConstants!$H:$M,MATCH(T453,EUwideConstants!$Q:$Q,0),MATCH(L453,CNTR_TierList,0))))</f>
        <v/>
      </c>
      <c r="AA453" s="82"/>
      <c r="AB453" s="223" t="b">
        <f>AND(COUNTA(CNTR_ListRelevantSections)&gt;0,E446="")</f>
        <v>0</v>
      </c>
      <c r="AC453" s="223" t="b">
        <f>AND(COUNTA(CNTR_ListRelevantSections)&gt;0,OR(E453="",AB453))</f>
        <v>0</v>
      </c>
      <c r="AD453" s="223" t="b">
        <f t="shared" si="22"/>
        <v>0</v>
      </c>
      <c r="AE453" s="223" t="b">
        <f t="shared" si="22"/>
        <v>0</v>
      </c>
      <c r="AF453" s="223" t="b">
        <f>OR(AD453,AND(J453&lt;&gt;"",J453=FALSE))</f>
        <v>0</v>
      </c>
      <c r="AG453" s="223" t="b">
        <f>OR(AF453,AND(I453&lt;&gt;"",I453=FALSE))</f>
        <v>0</v>
      </c>
      <c r="AH453" s="82"/>
      <c r="AI453" s="82"/>
      <c r="AJ453" s="252"/>
      <c r="AK453" s="252"/>
      <c r="AL453" s="252"/>
      <c r="AM453" s="252"/>
      <c r="AN453" s="252"/>
      <c r="AO453" s="252"/>
      <c r="AP453" s="252"/>
      <c r="AQ453" s="252"/>
      <c r="AR453" s="252"/>
      <c r="AS453" s="252"/>
      <c r="AT453" s="252"/>
      <c r="AU453" s="252"/>
      <c r="AV453" s="252"/>
      <c r="AW453" s="252"/>
      <c r="AX453" s="252"/>
      <c r="AY453" s="252"/>
      <c r="AZ453" s="252"/>
      <c r="BA453" s="252"/>
      <c r="BB453" s="252"/>
      <c r="BC453" s="252"/>
      <c r="BD453" s="252"/>
      <c r="BE453" s="252"/>
      <c r="BF453" s="252"/>
      <c r="BG453" s="252"/>
      <c r="BH453" s="252"/>
      <c r="BI453" s="252"/>
      <c r="BJ453" s="252"/>
      <c r="BK453" s="252"/>
      <c r="BL453" s="252"/>
      <c r="BM453" s="252"/>
      <c r="BN453" s="252"/>
      <c r="BO453" s="252"/>
      <c r="BP453" s="252"/>
      <c r="BQ453" s="252"/>
      <c r="BR453" s="252"/>
      <c r="BS453" s="252"/>
      <c r="BT453" s="252"/>
      <c r="BU453" s="252"/>
      <c r="BV453" s="252"/>
      <c r="BW453" s="252"/>
      <c r="BX453" s="252"/>
      <c r="BY453" s="252"/>
      <c r="BZ453" s="252"/>
      <c r="CA453" s="252"/>
      <c r="CB453" s="252"/>
      <c r="CC453" s="252"/>
      <c r="CD453" s="252"/>
      <c r="CE453" s="252"/>
      <c r="CF453" s="252"/>
    </row>
    <row r="454" spans="1:84" s="28" customFormat="1" ht="15" customHeight="1" x14ac:dyDescent="0.2">
      <c r="A454" s="70"/>
      <c r="B454" s="71"/>
      <c r="D454" s="91" t="s">
        <v>9</v>
      </c>
      <c r="E454" s="256"/>
      <c r="F454" s="257" t="str">
        <f>IF(OR(X454="",X454=EUconst_NA),"",IF(CNTR_SmallEmitter,1,X454))</f>
        <v/>
      </c>
      <c r="G454" s="826"/>
      <c r="H454" s="827"/>
      <c r="I454" s="99"/>
      <c r="J454" s="99"/>
      <c r="K454" s="221"/>
      <c r="L454" s="258"/>
      <c r="M454" s="834" t="str">
        <f>IF(OR(ISBLANK(L454),L454=EUconst_NoTier),"",IF($Z454=0,EUconst_NotApplicable,IF(ISERROR($Z454),"",$Z454)))</f>
        <v/>
      </c>
      <c r="N454" s="835"/>
      <c r="O454" s="84"/>
      <c r="P454" s="214"/>
      <c r="Q454" s="214"/>
      <c r="R454" s="238" t="str">
        <f>R453</f>
        <v/>
      </c>
      <c r="S454" s="152"/>
      <c r="T454" s="251" t="str">
        <f>IF(COUNTIF(EUconst_FactorRelevantInklPFC,E454)=0,"",INDEX(EUwideConstants!$C$665:$C$680,MATCH(E454,EUconst_FactorRelevantInklPFC,0))&amp;R454)</f>
        <v/>
      </c>
      <c r="U454" s="82"/>
      <c r="V454" s="251" t="str">
        <f>IF(T454="","",INDEX(EUwideConstants!$E$665:$E$680,MATCH(E454,EUconst_FactorRelevantInklPFC,0)))</f>
        <v/>
      </c>
      <c r="W454" s="82"/>
      <c r="X454" s="223" t="str">
        <f>IF(OR(R454="",T454=""),"",IF(CNTR_IsCategoryA,INDEX(EUwideConstants!$G:$G,MATCH(T454,EUwideConstants!$Q:$Q,0)),INDEX(EUwideConstants!$N:$N,MATCH(T454,EUwideConstants!$Q:$Q,0))))</f>
        <v/>
      </c>
      <c r="Y454" s="251" t="str">
        <f>IF(F454="","",IF(F454=EUconst_NA,"",INDEX(EUwideConstants!$H:$M,MATCH(T454,EUwideConstants!$Q:$Q,0),MATCH(F454,CNTR_TierList,0))))</f>
        <v/>
      </c>
      <c r="Z454" s="251" t="str">
        <f>IF(ISBLANK(L454),"",IF(L454=EUconst_NA,"",INDEX(EUwideConstants!$H:$M,MATCH(T454,EUwideConstants!$Q:$Q,0),MATCH(L454,CNTR_TierList,0))))</f>
        <v/>
      </c>
      <c r="AA454" s="82"/>
      <c r="AB454" s="223" t="b">
        <f>AND(COUNTA(CNTR_ListRelevantSections)&gt;0,E446="")</f>
        <v>0</v>
      </c>
      <c r="AC454" s="223" t="b">
        <f>AND(COUNTA(CNTR_ListRelevantSections)&gt;0,OR(E454="",AB454))</f>
        <v>0</v>
      </c>
      <c r="AD454" s="223" t="b">
        <f t="shared" si="22"/>
        <v>0</v>
      </c>
      <c r="AE454" s="223" t="b">
        <f t="shared" si="22"/>
        <v>0</v>
      </c>
      <c r="AF454" s="223" t="b">
        <f>OR(AD454,AND(J454&lt;&gt;"",J454=FALSE))</f>
        <v>0</v>
      </c>
      <c r="AG454" s="223" t="b">
        <f>OR(AF454,AND(I454&lt;&gt;"",I454=FALSE))</f>
        <v>0</v>
      </c>
      <c r="AH454" s="82"/>
      <c r="AI454" s="82"/>
      <c r="AJ454" s="252"/>
      <c r="AK454" s="252"/>
      <c r="AL454" s="252"/>
      <c r="AM454" s="252"/>
      <c r="AN454" s="252"/>
      <c r="AO454" s="252"/>
      <c r="AP454" s="252"/>
      <c r="AQ454" s="252"/>
      <c r="AR454" s="252"/>
      <c r="AS454" s="252"/>
      <c r="AT454" s="252"/>
      <c r="AU454" s="252"/>
      <c r="AV454" s="252"/>
      <c r="AW454" s="252"/>
      <c r="AX454" s="252"/>
      <c r="AY454" s="252"/>
      <c r="AZ454" s="252"/>
      <c r="BA454" s="252"/>
      <c r="BB454" s="252"/>
      <c r="BC454" s="252"/>
      <c r="BD454" s="252"/>
      <c r="BE454" s="252"/>
      <c r="BF454" s="252"/>
      <c r="BG454" s="252"/>
      <c r="BH454" s="252"/>
      <c r="BI454" s="252"/>
      <c r="BJ454" s="252"/>
      <c r="BK454" s="252"/>
      <c r="BL454" s="252"/>
      <c r="BM454" s="252"/>
      <c r="BN454" s="252"/>
      <c r="BO454" s="252"/>
      <c r="BP454" s="252"/>
      <c r="BQ454" s="252"/>
      <c r="BR454" s="252"/>
      <c r="BS454" s="252"/>
      <c r="BT454" s="252"/>
      <c r="BU454" s="252"/>
      <c r="BV454" s="252"/>
      <c r="BW454" s="252"/>
      <c r="BX454" s="252"/>
      <c r="BY454" s="252"/>
      <c r="BZ454" s="252"/>
      <c r="CA454" s="252"/>
      <c r="CB454" s="252"/>
      <c r="CC454" s="252"/>
      <c r="CD454" s="252"/>
      <c r="CE454" s="252"/>
      <c r="CF454" s="252"/>
    </row>
    <row r="455" spans="1:84" s="28" customFormat="1" ht="5.0999999999999996" customHeight="1" x14ac:dyDescent="0.2">
      <c r="A455" s="70"/>
      <c r="B455" s="71"/>
      <c r="C455" s="15"/>
      <c r="D455" s="121"/>
      <c r="G455" s="121"/>
      <c r="H455" s="121"/>
      <c r="I455" s="121"/>
      <c r="J455" s="121"/>
      <c r="O455" s="84"/>
      <c r="P455" s="214"/>
      <c r="Q455" s="214"/>
      <c r="R455" s="214"/>
      <c r="S455" s="214"/>
      <c r="T455" s="82"/>
      <c r="U455" s="82"/>
      <c r="V455" s="82"/>
      <c r="W455" s="82"/>
      <c r="X455" s="82"/>
      <c r="Y455" s="82"/>
      <c r="Z455" s="82"/>
      <c r="AA455" s="82"/>
      <c r="AB455" s="82"/>
      <c r="AC455" s="82"/>
      <c r="AD455" s="82"/>
      <c r="AE455" s="82"/>
      <c r="AF455" s="82"/>
      <c r="AG455" s="82"/>
      <c r="AH455" s="82"/>
      <c r="AI455" s="82"/>
    </row>
    <row r="456" spans="1:84" s="28" customFormat="1" ht="12.75" customHeight="1" x14ac:dyDescent="0.2">
      <c r="A456" s="70"/>
      <c r="B456" s="71"/>
      <c r="D456" s="121" t="s">
        <v>12</v>
      </c>
      <c r="E456" s="259" t="str">
        <f>Translations!$B$94</f>
        <v>Beskrivning</v>
      </c>
      <c r="G456" s="260"/>
      <c r="H456" s="121"/>
      <c r="I456" s="121"/>
      <c r="J456" s="121"/>
      <c r="K456" s="121"/>
      <c r="L456" s="121"/>
      <c r="M456" s="121"/>
      <c r="N456" s="121"/>
      <c r="O456" s="84"/>
      <c r="P456" s="214"/>
      <c r="Q456" s="214"/>
      <c r="R456" s="214"/>
      <c r="S456" s="214"/>
      <c r="T456" s="82"/>
      <c r="U456" s="82"/>
      <c r="V456" s="82"/>
      <c r="W456" s="82"/>
      <c r="X456" s="82"/>
      <c r="Y456" s="82"/>
      <c r="Z456" s="82"/>
      <c r="AA456" s="82"/>
      <c r="AB456" s="82"/>
      <c r="AC456" s="82"/>
      <c r="AD456" s="82"/>
      <c r="AE456" s="82"/>
      <c r="AF456" s="82"/>
      <c r="AG456" s="82"/>
      <c r="AH456" s="82"/>
      <c r="AI456" s="82"/>
    </row>
    <row r="457" spans="1:84" s="28" customFormat="1" ht="12.75" customHeight="1" x14ac:dyDescent="0.2">
      <c r="A457" s="70"/>
      <c r="B457" s="213"/>
      <c r="C457" s="15"/>
      <c r="D457" s="121"/>
      <c r="E457" s="757" t="str">
        <f>Translations!$B$588</f>
        <v>Om du behöver mer utrymme för beskrivningen kan du också använda externa filer och hänvisa till dem här.</v>
      </c>
      <c r="F457" s="757"/>
      <c r="G457" s="757"/>
      <c r="H457" s="757"/>
      <c r="I457" s="757"/>
      <c r="J457" s="757"/>
      <c r="K457" s="757"/>
      <c r="L457" s="757"/>
      <c r="M457" s="757"/>
      <c r="N457" s="757"/>
      <c r="O457" s="84"/>
      <c r="P457" s="77"/>
      <c r="Q457" s="214"/>
      <c r="R457" s="214"/>
      <c r="S457" s="214"/>
      <c r="T457" s="82"/>
      <c r="U457" s="82"/>
      <c r="V457" s="82"/>
      <c r="W457" s="82"/>
      <c r="X457" s="82"/>
      <c r="Y457" s="82"/>
      <c r="Z457" s="82"/>
      <c r="AA457" s="82"/>
      <c r="AB457" s="82"/>
      <c r="AC457" s="82"/>
      <c r="AD457" s="82"/>
      <c r="AE457" s="82"/>
      <c r="AF457" s="82"/>
      <c r="AG457" s="82"/>
      <c r="AH457" s="82"/>
      <c r="AI457" s="82"/>
    </row>
    <row r="458" spans="1:84" s="28" customFormat="1" ht="12.75" customHeight="1" x14ac:dyDescent="0.2">
      <c r="A458" s="261"/>
      <c r="B458" s="78"/>
      <c r="E458" s="836"/>
      <c r="F458" s="837"/>
      <c r="G458" s="837"/>
      <c r="H458" s="837"/>
      <c r="I458" s="837"/>
      <c r="J458" s="837"/>
      <c r="K458" s="837"/>
      <c r="L458" s="837"/>
      <c r="M458" s="837"/>
      <c r="N458" s="838"/>
      <c r="O458" s="81"/>
      <c r="P458" s="82"/>
      <c r="Q458" s="82"/>
      <c r="R458" s="82"/>
      <c r="S458" s="82"/>
      <c r="T458" s="82"/>
      <c r="U458" s="82"/>
      <c r="V458" s="82"/>
      <c r="W458" s="82"/>
      <c r="X458" s="82"/>
      <c r="Y458" s="82"/>
      <c r="Z458" s="82"/>
      <c r="AA458" s="82"/>
      <c r="AB458" s="82"/>
      <c r="AC458" s="82"/>
      <c r="AD458" s="82"/>
      <c r="AE458" s="82"/>
      <c r="AF458" s="82"/>
      <c r="AG458" s="82"/>
      <c r="AH458" s="82"/>
      <c r="AI458" s="251" t="b">
        <f>AND(COUNTA(CNTR_ListRelevantSections)&gt;0,OR(AB454,COUNTA(E452:E454)=0))</f>
        <v>0</v>
      </c>
    </row>
    <row r="459" spans="1:84" s="28" customFormat="1" ht="12.75" customHeight="1" x14ac:dyDescent="0.2">
      <c r="A459" s="261"/>
      <c r="B459" s="78"/>
      <c r="E459" s="828"/>
      <c r="F459" s="829"/>
      <c r="G459" s="829"/>
      <c r="H459" s="829"/>
      <c r="I459" s="829"/>
      <c r="J459" s="829"/>
      <c r="K459" s="829"/>
      <c r="L459" s="829"/>
      <c r="M459" s="829"/>
      <c r="N459" s="830"/>
      <c r="O459" s="81"/>
      <c r="P459" s="82"/>
      <c r="Q459" s="82"/>
      <c r="R459" s="82"/>
      <c r="S459" s="82"/>
      <c r="T459" s="82"/>
      <c r="U459" s="82"/>
      <c r="V459" s="82"/>
      <c r="W459" s="82"/>
      <c r="X459" s="82"/>
      <c r="Y459" s="82"/>
      <c r="Z459" s="82"/>
      <c r="AA459" s="82"/>
      <c r="AB459" s="82"/>
      <c r="AC459" s="82"/>
      <c r="AD459" s="82"/>
      <c r="AE459" s="82"/>
      <c r="AF459" s="82"/>
      <c r="AG459" s="82"/>
      <c r="AH459" s="82"/>
      <c r="AI459" s="251" t="b">
        <f>AI458</f>
        <v>0</v>
      </c>
    </row>
    <row r="460" spans="1:84" s="28" customFormat="1" ht="12.75" customHeight="1" x14ac:dyDescent="0.2">
      <c r="A460" s="261"/>
      <c r="B460" s="78"/>
      <c r="E460" s="828"/>
      <c r="F460" s="829"/>
      <c r="G460" s="829"/>
      <c r="H460" s="829"/>
      <c r="I460" s="829"/>
      <c r="J460" s="829"/>
      <c r="K460" s="829"/>
      <c r="L460" s="829"/>
      <c r="M460" s="829"/>
      <c r="N460" s="830"/>
      <c r="O460" s="81"/>
      <c r="P460" s="82"/>
      <c r="Q460" s="82"/>
      <c r="R460" s="82"/>
      <c r="S460" s="82"/>
      <c r="T460" s="82"/>
      <c r="U460" s="82"/>
      <c r="V460" s="82"/>
      <c r="W460" s="82"/>
      <c r="X460" s="82"/>
      <c r="Y460" s="82"/>
      <c r="Z460" s="82"/>
      <c r="AA460" s="82"/>
      <c r="AB460" s="82"/>
      <c r="AC460" s="82"/>
      <c r="AD460" s="82"/>
      <c r="AE460" s="82"/>
      <c r="AF460" s="82"/>
      <c r="AG460" s="82"/>
      <c r="AH460" s="82"/>
      <c r="AI460" s="251" t="b">
        <f>AI459</f>
        <v>0</v>
      </c>
    </row>
    <row r="461" spans="1:84" s="28" customFormat="1" ht="12.75" customHeight="1" x14ac:dyDescent="0.2">
      <c r="A461" s="261"/>
      <c r="B461" s="78"/>
      <c r="E461" s="828"/>
      <c r="F461" s="829"/>
      <c r="G461" s="829"/>
      <c r="H461" s="829"/>
      <c r="I461" s="829"/>
      <c r="J461" s="829"/>
      <c r="K461" s="829"/>
      <c r="L461" s="829"/>
      <c r="M461" s="829"/>
      <c r="N461" s="830"/>
      <c r="O461" s="81"/>
      <c r="P461" s="82"/>
      <c r="Q461" s="82"/>
      <c r="R461" s="82"/>
      <c r="S461" s="82"/>
      <c r="T461" s="82"/>
      <c r="U461" s="82"/>
      <c r="V461" s="82"/>
      <c r="W461" s="82"/>
      <c r="X461" s="82"/>
      <c r="Y461" s="82"/>
      <c r="Z461" s="82"/>
      <c r="AA461" s="82"/>
      <c r="AB461" s="82"/>
      <c r="AC461" s="82"/>
      <c r="AD461" s="82"/>
      <c r="AE461" s="82"/>
      <c r="AF461" s="82"/>
      <c r="AG461" s="82"/>
      <c r="AH461" s="82"/>
      <c r="AI461" s="251" t="b">
        <f>AI460</f>
        <v>0</v>
      </c>
    </row>
    <row r="462" spans="1:84" s="28" customFormat="1" ht="12.75" customHeight="1" x14ac:dyDescent="0.2">
      <c r="A462" s="261"/>
      <c r="B462" s="78"/>
      <c r="E462" s="831"/>
      <c r="F462" s="832"/>
      <c r="G462" s="832"/>
      <c r="H462" s="832"/>
      <c r="I462" s="832"/>
      <c r="J462" s="832"/>
      <c r="K462" s="832"/>
      <c r="L462" s="832"/>
      <c r="M462" s="832"/>
      <c r="N462" s="833"/>
      <c r="O462" s="81"/>
      <c r="P462" s="82"/>
      <c r="Q462" s="82"/>
      <c r="R462" s="82"/>
      <c r="S462" s="82"/>
      <c r="T462" s="82"/>
      <c r="U462" s="82"/>
      <c r="V462" s="82"/>
      <c r="W462" s="82"/>
      <c r="X462" s="82"/>
      <c r="Y462" s="82"/>
      <c r="Z462" s="82"/>
      <c r="AA462" s="82"/>
      <c r="AB462" s="82"/>
      <c r="AC462" s="82"/>
      <c r="AD462" s="82"/>
      <c r="AE462" s="82"/>
      <c r="AF462" s="82"/>
      <c r="AG462" s="82"/>
      <c r="AH462" s="82"/>
      <c r="AI462" s="251" t="b">
        <f>AI461</f>
        <v>0</v>
      </c>
    </row>
    <row r="463" spans="1:84" s="28" customFormat="1" ht="12.75" customHeight="1" thickBot="1" x14ac:dyDescent="0.25">
      <c r="A463" s="261"/>
      <c r="B463" s="78"/>
      <c r="D463" s="121"/>
      <c r="E463" s="262"/>
      <c r="F463" s="262"/>
      <c r="G463" s="262"/>
      <c r="H463" s="262"/>
      <c r="I463" s="262"/>
      <c r="J463" s="262"/>
      <c r="K463" s="262"/>
      <c r="L463" s="262"/>
      <c r="M463" s="262"/>
      <c r="N463" s="121"/>
      <c r="O463" s="81"/>
      <c r="P463" s="82"/>
      <c r="Q463" s="82"/>
      <c r="R463" s="82"/>
      <c r="S463" s="82"/>
      <c r="T463" s="82"/>
      <c r="U463" s="82"/>
      <c r="V463" s="82"/>
      <c r="W463" s="82"/>
      <c r="X463" s="82"/>
      <c r="Y463" s="82"/>
      <c r="Z463" s="82"/>
      <c r="AA463" s="82"/>
      <c r="AB463" s="82"/>
      <c r="AC463" s="82"/>
      <c r="AD463" s="82"/>
      <c r="AE463" s="82"/>
      <c r="AF463" s="82"/>
      <c r="AG463" s="82"/>
      <c r="AH463" s="82"/>
      <c r="AI463" s="82"/>
      <c r="CF463" s="263"/>
    </row>
    <row r="464" spans="1:84" ht="13.5" customHeight="1" thickBot="1" x14ac:dyDescent="0.25">
      <c r="A464" s="65"/>
      <c r="B464" s="69"/>
      <c r="C464" s="244"/>
      <c r="D464" s="245"/>
      <c r="E464" s="246"/>
      <c r="F464" s="247"/>
      <c r="G464" s="248"/>
      <c r="H464" s="248"/>
      <c r="I464" s="248"/>
      <c r="J464" s="248"/>
      <c r="K464" s="248"/>
      <c r="L464" s="248"/>
      <c r="M464" s="248"/>
      <c r="N464" s="248"/>
      <c r="O464" s="67"/>
      <c r="U464" s="188"/>
      <c r="X464" s="188"/>
    </row>
    <row r="465" spans="1:84" s="28" customFormat="1" ht="15" customHeight="1" thickBot="1" x14ac:dyDescent="0.25">
      <c r="A465" s="159" t="str">
        <f>IF(E465="","","PRINT")</f>
        <v/>
      </c>
      <c r="B465" s="71"/>
      <c r="C465" s="218">
        <f>C446+1</f>
        <v>24</v>
      </c>
      <c r="D465" s="15"/>
      <c r="E465" s="848"/>
      <c r="F465" s="849"/>
      <c r="G465" s="849"/>
      <c r="H465" s="849"/>
      <c r="I465" s="849"/>
      <c r="J465" s="849"/>
      <c r="K465" s="849"/>
      <c r="L465" s="850"/>
      <c r="M465" s="842" t="str">
        <f>IF(E466="","",INDEX(EUwideConstants!$F$312:$F$353,MATCH(E466,EUConst_TierActivityListNames,0)))</f>
        <v/>
      </c>
      <c r="N465" s="843"/>
      <c r="O465" s="151"/>
      <c r="P465" s="223" t="str">
        <f>IF(AND(E465&lt;&gt;"",COUNTIF(P466:$P$603,"PRINT")=0),"PRINT","")</f>
        <v/>
      </c>
      <c r="Q465" s="152"/>
      <c r="R465" s="249" t="str">
        <f>IF(E465="","",MATCH(E465,'B_Beskrivning av förbättringar'!$Q$54:$Q$83,0))</f>
        <v/>
      </c>
      <c r="S465" s="250" t="s">
        <v>21</v>
      </c>
      <c r="T465" s="152"/>
      <c r="U465" s="152"/>
      <c r="V465" s="152"/>
      <c r="W465" s="152"/>
      <c r="X465" s="152"/>
      <c r="Y465" s="152"/>
      <c r="Z465" s="152"/>
      <c r="AA465" s="152"/>
      <c r="AB465" s="152"/>
      <c r="AC465" s="152"/>
      <c r="AD465" s="152"/>
      <c r="AE465" s="152"/>
      <c r="AF465" s="152"/>
      <c r="AG465" s="152"/>
      <c r="AH465" s="152"/>
      <c r="AI465" s="251" t="b">
        <f>CNTR_CalcRelevant=EUconst_NotRelevant</f>
        <v>0</v>
      </c>
      <c r="AJ465" s="252"/>
      <c r="AK465" s="252"/>
      <c r="AL465" s="252"/>
      <c r="AM465" s="252"/>
      <c r="AN465" s="252"/>
      <c r="AO465" s="252"/>
      <c r="AP465" s="252"/>
      <c r="AQ465" s="252"/>
      <c r="AR465" s="252"/>
      <c r="AS465" s="252"/>
      <c r="AT465" s="252"/>
      <c r="AU465" s="252"/>
      <c r="AV465" s="252"/>
      <c r="AW465" s="252"/>
      <c r="AX465" s="252"/>
      <c r="AY465" s="252"/>
      <c r="AZ465" s="252"/>
      <c r="BA465" s="252"/>
      <c r="BB465" s="252"/>
      <c r="BC465" s="252"/>
      <c r="BD465" s="252"/>
      <c r="BE465" s="252"/>
      <c r="BF465" s="252"/>
      <c r="BG465" s="252"/>
      <c r="BH465" s="252"/>
      <c r="BI465" s="252"/>
      <c r="BJ465" s="252"/>
      <c r="BK465" s="252"/>
      <c r="BL465" s="252"/>
      <c r="BM465" s="252"/>
      <c r="BN465" s="252"/>
      <c r="BO465" s="252"/>
      <c r="BP465" s="252"/>
      <c r="BQ465" s="252"/>
      <c r="BR465" s="252"/>
      <c r="BS465" s="252"/>
      <c r="BT465" s="252"/>
      <c r="BU465" s="252"/>
      <c r="BV465" s="252"/>
      <c r="BW465" s="252"/>
      <c r="BX465" s="252"/>
      <c r="BY465" s="252"/>
      <c r="BZ465" s="252"/>
      <c r="CA465" s="252"/>
      <c r="CB465" s="252"/>
      <c r="CC465" s="252"/>
      <c r="CD465" s="252"/>
      <c r="CE465" s="252"/>
      <c r="CF465" s="252"/>
    </row>
    <row r="466" spans="1:84" s="28" customFormat="1" ht="15" customHeight="1" thickBot="1" x14ac:dyDescent="0.25">
      <c r="A466" s="70"/>
      <c r="B466" s="71"/>
      <c r="C466" s="15"/>
      <c r="D466" s="15"/>
      <c r="E466" s="839" t="str">
        <f>IF(E465="","",INDEX('B_Beskrivning av förbättringar'!$E$54:$E$83,R465))</f>
        <v/>
      </c>
      <c r="F466" s="840"/>
      <c r="G466" s="840"/>
      <c r="H466" s="840"/>
      <c r="I466" s="840"/>
      <c r="J466" s="840"/>
      <c r="K466" s="840"/>
      <c r="L466" s="841"/>
      <c r="M466" s="842" t="str">
        <f>IF(E465="","",INDEX('B_Beskrivning av förbättringar'!$M$54:$M$83,R465))</f>
        <v/>
      </c>
      <c r="N466" s="843"/>
      <c r="O466" s="151"/>
      <c r="P466" s="82"/>
      <c r="Q466" s="152"/>
      <c r="R466" s="238" t="str">
        <f>E466</f>
        <v/>
      </c>
      <c r="S466" s="238" t="str">
        <f>IF(E466="","",MATCH(E466,EUConst_TierActivityListNames,0)&gt;40)</f>
        <v/>
      </c>
      <c r="T466" s="152"/>
      <c r="U466" s="152"/>
      <c r="V466" s="152"/>
      <c r="W466" s="152"/>
      <c r="X466" s="152"/>
      <c r="Y466" s="152"/>
      <c r="Z466" s="152"/>
      <c r="AA466" s="152"/>
      <c r="AB466" s="152"/>
      <c r="AC466" s="152"/>
      <c r="AD466" s="152"/>
      <c r="AE466" s="152"/>
      <c r="AF466" s="152"/>
      <c r="AG466" s="152"/>
      <c r="AH466" s="152"/>
      <c r="AI466" s="152"/>
      <c r="AJ466" s="252"/>
      <c r="AK466" s="252"/>
      <c r="AL466" s="252"/>
      <c r="AM466" s="252"/>
      <c r="AN466" s="252"/>
      <c r="AO466" s="252"/>
      <c r="AP466" s="252"/>
      <c r="AQ466" s="252"/>
      <c r="AR466" s="252"/>
      <c r="AS466" s="252"/>
      <c r="AT466" s="252"/>
      <c r="AU466" s="252"/>
      <c r="AV466" s="252"/>
      <c r="AW466" s="252"/>
      <c r="AX466" s="252"/>
      <c r="AY466" s="252"/>
      <c r="AZ466" s="252"/>
      <c r="BA466" s="252"/>
      <c r="BB466" s="252"/>
      <c r="BC466" s="252"/>
      <c r="BD466" s="252"/>
      <c r="BE466" s="252"/>
      <c r="BF466" s="252"/>
      <c r="BG466" s="252"/>
      <c r="BH466" s="252"/>
      <c r="BI466" s="252"/>
      <c r="BJ466" s="252"/>
      <c r="BK466" s="252"/>
      <c r="BL466" s="252"/>
      <c r="BM466" s="252"/>
      <c r="BN466" s="252"/>
      <c r="BO466" s="252"/>
      <c r="BP466" s="252"/>
      <c r="BQ466" s="252"/>
      <c r="BR466" s="252"/>
      <c r="BS466" s="252"/>
      <c r="BT466" s="252"/>
      <c r="BU466" s="252"/>
      <c r="BV466" s="252"/>
      <c r="BW466" s="252"/>
      <c r="BX466" s="252"/>
      <c r="BY466" s="252"/>
      <c r="BZ466" s="252"/>
      <c r="CA466" s="252"/>
      <c r="CB466" s="252"/>
      <c r="CC466" s="252"/>
      <c r="CD466" s="252"/>
      <c r="CE466" s="252"/>
      <c r="CF466" s="252"/>
    </row>
    <row r="467" spans="1:84" s="28" customFormat="1" ht="5.0999999999999996" customHeight="1" x14ac:dyDescent="0.2">
      <c r="A467" s="70"/>
      <c r="B467" s="71"/>
      <c r="C467" s="15"/>
      <c r="D467" s="15"/>
      <c r="E467" s="15"/>
      <c r="F467" s="15"/>
      <c r="G467" s="5"/>
      <c r="H467" s="5"/>
      <c r="I467" s="5"/>
      <c r="M467" s="5"/>
      <c r="N467" s="5"/>
      <c r="O467" s="151"/>
      <c r="P467" s="214"/>
      <c r="Q467" s="152"/>
      <c r="R467" s="152"/>
      <c r="S467" s="152"/>
      <c r="T467" s="152"/>
      <c r="U467" s="152"/>
      <c r="V467" s="152"/>
      <c r="W467" s="152"/>
      <c r="X467" s="152"/>
      <c r="Y467" s="152"/>
      <c r="Z467" s="152"/>
      <c r="AA467" s="152"/>
      <c r="AB467" s="152"/>
      <c r="AC467" s="152"/>
      <c r="AD467" s="152"/>
      <c r="AE467" s="152"/>
      <c r="AF467" s="152"/>
      <c r="AG467" s="152"/>
      <c r="AH467" s="152"/>
      <c r="AI467" s="152"/>
      <c r="AJ467" s="252"/>
      <c r="AK467" s="252"/>
      <c r="AL467" s="252"/>
      <c r="AM467" s="252"/>
      <c r="AN467" s="252"/>
      <c r="AO467" s="252"/>
      <c r="AP467" s="252"/>
      <c r="AQ467" s="252"/>
      <c r="AR467" s="252"/>
      <c r="AS467" s="252"/>
      <c r="AT467" s="252"/>
      <c r="AU467" s="252"/>
      <c r="AV467" s="252"/>
      <c r="AW467" s="252"/>
      <c r="AX467" s="252"/>
      <c r="AY467" s="252"/>
      <c r="AZ467" s="252"/>
      <c r="BA467" s="252"/>
      <c r="BB467" s="252"/>
      <c r="BC467" s="252"/>
      <c r="BD467" s="252"/>
      <c r="BE467" s="252"/>
      <c r="BF467" s="252"/>
      <c r="BG467" s="252"/>
      <c r="BH467" s="252"/>
      <c r="BI467" s="252"/>
      <c r="BJ467" s="252"/>
      <c r="BK467" s="252"/>
      <c r="BL467" s="252"/>
      <c r="BM467" s="252"/>
      <c r="BN467" s="252"/>
      <c r="BO467" s="252"/>
      <c r="BP467" s="252"/>
      <c r="BQ467" s="252"/>
      <c r="BR467" s="252"/>
      <c r="BS467" s="252"/>
      <c r="BT467" s="252"/>
      <c r="BU467" s="252"/>
      <c r="BV467" s="252"/>
      <c r="BW467" s="252"/>
      <c r="BX467" s="252"/>
      <c r="BY467" s="252"/>
      <c r="BZ467" s="252"/>
      <c r="CA467" s="252"/>
      <c r="CB467" s="252"/>
      <c r="CC467" s="252"/>
      <c r="CD467" s="252"/>
      <c r="CE467" s="252"/>
      <c r="CF467" s="252"/>
    </row>
    <row r="468" spans="1:84" s="28" customFormat="1" ht="12.75" customHeight="1" x14ac:dyDescent="0.2">
      <c r="A468" s="70"/>
      <c r="B468" s="71"/>
      <c r="C468" s="15"/>
      <c r="D468" s="15"/>
      <c r="F468" s="844" t="str">
        <f>IF(E465="","",HYPERLINK("#JUMP_E_8",EUconst_FurtherGuidancePoint1))</f>
        <v/>
      </c>
      <c r="G468" s="845"/>
      <c r="H468" s="845"/>
      <c r="I468" s="845"/>
      <c r="J468" s="845"/>
      <c r="K468" s="845"/>
      <c r="L468" s="845"/>
      <c r="M468" s="846"/>
      <c r="N468" s="5"/>
      <c r="O468" s="151"/>
      <c r="P468" s="214"/>
      <c r="Q468" s="152"/>
      <c r="R468" s="152"/>
      <c r="S468" s="152"/>
      <c r="T468" s="152"/>
      <c r="U468" s="152"/>
      <c r="V468" s="152"/>
      <c r="W468" s="152"/>
      <c r="X468" s="152"/>
      <c r="Y468" s="152"/>
      <c r="Z468" s="152"/>
      <c r="AA468" s="152"/>
      <c r="AB468" s="152"/>
      <c r="AC468" s="152"/>
      <c r="AD468" s="152"/>
      <c r="AE468" s="152"/>
      <c r="AF468" s="152"/>
      <c r="AG468" s="152"/>
      <c r="AH468" s="152"/>
      <c r="AI468" s="152"/>
      <c r="AJ468" s="252"/>
      <c r="AK468" s="252"/>
      <c r="AL468" s="252"/>
      <c r="AM468" s="252"/>
      <c r="AN468" s="252"/>
      <c r="AO468" s="252"/>
      <c r="AP468" s="252"/>
      <c r="AQ468" s="252"/>
      <c r="AR468" s="252"/>
      <c r="AS468" s="252"/>
      <c r="AT468" s="252"/>
      <c r="AU468" s="252"/>
      <c r="AV468" s="252"/>
      <c r="AW468" s="252"/>
      <c r="AX468" s="252"/>
      <c r="AY468" s="252"/>
      <c r="AZ468" s="252"/>
      <c r="BA468" s="252"/>
      <c r="BB468" s="252"/>
      <c r="BC468" s="252"/>
      <c r="BD468" s="252"/>
      <c r="BE468" s="252"/>
      <c r="BF468" s="252"/>
      <c r="BG468" s="252"/>
      <c r="BH468" s="252"/>
      <c r="BI468" s="252"/>
      <c r="BJ468" s="252"/>
      <c r="BK468" s="252"/>
      <c r="BL468" s="252"/>
      <c r="BM468" s="252"/>
      <c r="BN468" s="252"/>
      <c r="BO468" s="252"/>
      <c r="BP468" s="252"/>
      <c r="BQ468" s="252"/>
      <c r="BR468" s="252"/>
      <c r="BS468" s="252"/>
      <c r="BT468" s="252"/>
      <c r="BU468" s="252"/>
      <c r="BV468" s="252"/>
      <c r="BW468" s="252"/>
      <c r="BX468" s="252"/>
      <c r="BY468" s="252"/>
      <c r="BZ468" s="252"/>
      <c r="CA468" s="252"/>
      <c r="CB468" s="252"/>
      <c r="CC468" s="252"/>
      <c r="CD468" s="252"/>
      <c r="CE468" s="252"/>
      <c r="CF468" s="252"/>
    </row>
    <row r="469" spans="1:84" s="28" customFormat="1" ht="5.0999999999999996" customHeight="1" x14ac:dyDescent="0.2">
      <c r="A469" s="70"/>
      <c r="B469" s="71"/>
      <c r="C469" s="15"/>
      <c r="D469" s="121"/>
      <c r="O469" s="84"/>
      <c r="P469" s="214"/>
      <c r="Q469" s="214"/>
      <c r="R469" s="214"/>
      <c r="S469" s="152"/>
      <c r="T469" s="82"/>
      <c r="U469" s="82"/>
      <c r="V469" s="82"/>
      <c r="W469" s="82"/>
      <c r="X469" s="82"/>
      <c r="Y469" s="82"/>
      <c r="Z469" s="152"/>
      <c r="AA469" s="82"/>
      <c r="AB469" s="82"/>
      <c r="AC469" s="82"/>
      <c r="AD469" s="82"/>
      <c r="AE469" s="82"/>
      <c r="AF469" s="82"/>
      <c r="AG469" s="82"/>
      <c r="AH469" s="82"/>
      <c r="AI469" s="82"/>
    </row>
    <row r="470" spans="1:84" s="28" customFormat="1" ht="38.85" customHeight="1" x14ac:dyDescent="0.2">
      <c r="A470" s="70"/>
      <c r="B470" s="71"/>
      <c r="C470" s="15"/>
      <c r="E470" s="253" t="str">
        <f>Translations!$B$609</f>
        <v>Verksamhetsuppgifter eller beräkningsfaktor:</v>
      </c>
      <c r="F470" s="254" t="str">
        <f>Translations!$B$601</f>
        <v>Krävd nivå:</v>
      </c>
      <c r="G470" s="847" t="str">
        <f>Translations!$B$610</f>
        <v xml:space="preserve">Skäl för tidigare avvikelse: </v>
      </c>
      <c r="H470" s="847"/>
      <c r="I470" s="253" t="str">
        <f>Translations!$B$611</f>
        <v>Inverkan på nivåer?</v>
      </c>
      <c r="J470" s="253" t="str">
        <f>Translations!$B$612</f>
        <v>Vidtagna åtgärder:</v>
      </c>
      <c r="K470" s="254" t="str">
        <f>Translations!$B$585</f>
        <v>När?</v>
      </c>
      <c r="L470" s="254" t="str">
        <f>Translations!$B$603</f>
        <v>Tillämpad nivå:</v>
      </c>
      <c r="O470" s="151"/>
      <c r="P470" s="82"/>
      <c r="Q470" s="152"/>
      <c r="R470" s="214"/>
      <c r="S470" s="214"/>
      <c r="T470" s="152"/>
      <c r="U470" s="152"/>
      <c r="V470" s="152"/>
      <c r="W470" s="152"/>
      <c r="X470" s="152"/>
      <c r="Y470" s="152"/>
      <c r="Z470" s="152"/>
      <c r="AA470" s="255" t="s">
        <v>22</v>
      </c>
      <c r="AB470" s="152" t="str">
        <f>$E$33</f>
        <v>Verksamhetsuppgifter eller beräkningsfaktor:</v>
      </c>
      <c r="AC470" s="152" t="str">
        <f>G470</f>
        <v xml:space="preserve">Skäl för tidigare avvikelse: </v>
      </c>
      <c r="AD470" s="152" t="str">
        <f>I470</f>
        <v>Inverkan på nivåer?</v>
      </c>
      <c r="AE470" s="152" t="str">
        <f>J470</f>
        <v>Vidtagna åtgärder:</v>
      </c>
      <c r="AF470" s="152" t="str">
        <f>K470</f>
        <v>När?</v>
      </c>
      <c r="AG470" s="152" t="str">
        <f>L470</f>
        <v>Tillämpad nivå:</v>
      </c>
      <c r="AH470" s="152"/>
      <c r="AI470" s="82"/>
      <c r="AJ470" s="252"/>
      <c r="AK470" s="252"/>
      <c r="AL470" s="252"/>
      <c r="AM470" s="252"/>
      <c r="AN470" s="252"/>
      <c r="AO470" s="252"/>
      <c r="AP470" s="252"/>
      <c r="AQ470" s="252"/>
      <c r="AR470" s="252"/>
      <c r="AS470" s="252"/>
      <c r="AT470" s="252"/>
      <c r="AU470" s="252"/>
      <c r="AV470" s="252"/>
      <c r="AW470" s="252"/>
      <c r="AX470" s="252"/>
      <c r="AY470" s="252"/>
      <c r="AZ470" s="252"/>
      <c r="BA470" s="252"/>
      <c r="BB470" s="252"/>
      <c r="BC470" s="252"/>
      <c r="BD470" s="252"/>
      <c r="BE470" s="252"/>
      <c r="BF470" s="252"/>
      <c r="BG470" s="252"/>
      <c r="BH470" s="252"/>
      <c r="BI470" s="252"/>
      <c r="BJ470" s="252"/>
      <c r="BK470" s="252"/>
      <c r="BL470" s="252"/>
      <c r="BM470" s="252"/>
      <c r="BN470" s="252"/>
      <c r="BO470" s="252"/>
      <c r="BP470" s="252"/>
      <c r="BQ470" s="252"/>
      <c r="BR470" s="252"/>
      <c r="BS470" s="252"/>
      <c r="BT470" s="252"/>
      <c r="BU470" s="252"/>
      <c r="BV470" s="252"/>
      <c r="BW470" s="252"/>
      <c r="BX470" s="252"/>
      <c r="BY470" s="252"/>
      <c r="BZ470" s="252"/>
      <c r="CA470" s="252"/>
      <c r="CB470" s="252"/>
      <c r="CC470" s="252"/>
      <c r="CD470" s="252"/>
      <c r="CE470" s="252"/>
      <c r="CF470" s="252"/>
    </row>
    <row r="471" spans="1:84" s="28" customFormat="1" ht="15" customHeight="1" x14ac:dyDescent="0.2">
      <c r="A471" s="70"/>
      <c r="B471" s="71"/>
      <c r="D471" s="91" t="s">
        <v>6</v>
      </c>
      <c r="E471" s="256"/>
      <c r="F471" s="257" t="str">
        <f>IF(OR(X471="",X471=EUconst_NA),"",IF(CNTR_SmallEmitter,1,X471))</f>
        <v/>
      </c>
      <c r="G471" s="826"/>
      <c r="H471" s="827"/>
      <c r="I471" s="99"/>
      <c r="J471" s="99"/>
      <c r="K471" s="221"/>
      <c r="L471" s="258"/>
      <c r="M471" s="834" t="str">
        <f>IF(OR(ISBLANK(L471),L471=EUconst_NoTier),"",IF($Z471=0,EUconst_NotApplicable,IF(ISERROR($Z471),"",$Z471)))</f>
        <v/>
      </c>
      <c r="N471" s="835"/>
      <c r="O471" s="84"/>
      <c r="P471" s="214"/>
      <c r="Q471" s="214"/>
      <c r="R471" s="238" t="str">
        <f>E466</f>
        <v/>
      </c>
      <c r="S471" s="152"/>
      <c r="T471" s="251" t="str">
        <f>IF(COUNTIF(EUconst_FactorRelevantInklPFC,E471)=0,"",INDEX(EUwideConstants!$C$665:$C$680,MATCH(E471,EUconst_FactorRelevantInklPFC,0))&amp;R471)</f>
        <v/>
      </c>
      <c r="U471" s="82"/>
      <c r="V471" s="251" t="str">
        <f>IF(T471="","",INDEX(EUwideConstants!$E$665:$E$680,MATCH(E471,EUconst_FactorRelevantInklPFC,0)))</f>
        <v/>
      </c>
      <c r="W471" s="82"/>
      <c r="X471" s="223" t="str">
        <f>IF(OR(R471="",T471=""),"",IF(CNTR_IsCategoryA,INDEX(EUwideConstants!$G:$G,MATCH(T471,EUwideConstants!$Q:$Q,0)),INDEX(EUwideConstants!$N:$N,MATCH(T471,EUwideConstants!$Q:$Q,0))))</f>
        <v/>
      </c>
      <c r="Y471" s="251" t="str">
        <f>IF(F471="","",IF(F471=EUconst_NA,"",INDEX(EUwideConstants!$H:$M,MATCH(T471,EUwideConstants!$Q:$Q,0),MATCH(F471,CNTR_TierList,0))))</f>
        <v/>
      </c>
      <c r="Z471" s="251" t="str">
        <f>IF(ISBLANK(L471),"",IF(L471=EUconst_NA,"",INDEX(EUwideConstants!$H:$M,MATCH(T471,EUwideConstants!$Q:$Q,0),MATCH(L471,CNTR_TierList,0))))</f>
        <v/>
      </c>
      <c r="AA471" s="82"/>
      <c r="AB471" s="223" t="b">
        <f>AND(COUNTA(CNTR_ListRelevantSections)&gt;0,E465="")</f>
        <v>0</v>
      </c>
      <c r="AC471" s="223" t="b">
        <f>AND(COUNTA(CNTR_ListRelevantSections)&gt;0,OR(E471="",AB471))</f>
        <v>0</v>
      </c>
      <c r="AD471" s="223" t="b">
        <f t="shared" ref="AD471:AE473" si="23">AC471</f>
        <v>0</v>
      </c>
      <c r="AE471" s="223" t="b">
        <f t="shared" si="23"/>
        <v>0</v>
      </c>
      <c r="AF471" s="223" t="b">
        <f>OR(AD471,AND(J471&lt;&gt;"",J471=FALSE))</f>
        <v>0</v>
      </c>
      <c r="AG471" s="223" t="b">
        <f>OR(AF471,AND(I471&lt;&gt;"",I471=FALSE))</f>
        <v>0</v>
      </c>
      <c r="AH471" s="82"/>
      <c r="AI471" s="82"/>
      <c r="AJ471" s="252"/>
      <c r="AK471" s="252"/>
      <c r="AL471" s="252"/>
      <c r="AM471" s="252"/>
      <c r="AN471" s="252"/>
      <c r="AO471" s="252"/>
      <c r="AP471" s="252"/>
      <c r="AQ471" s="252"/>
      <c r="AR471" s="252"/>
      <c r="AS471" s="252"/>
      <c r="AT471" s="252"/>
      <c r="AU471" s="252"/>
      <c r="AV471" s="252"/>
      <c r="AW471" s="252"/>
      <c r="AX471" s="252"/>
      <c r="AY471" s="252"/>
      <c r="AZ471" s="252"/>
      <c r="BA471" s="252"/>
      <c r="BB471" s="252"/>
      <c r="BC471" s="252"/>
      <c r="BD471" s="252"/>
      <c r="BE471" s="252"/>
      <c r="BF471" s="252"/>
      <c r="BG471" s="252"/>
      <c r="BH471" s="252"/>
      <c r="BI471" s="252"/>
      <c r="BJ471" s="252"/>
      <c r="BK471" s="252"/>
      <c r="BL471" s="252"/>
      <c r="BM471" s="252"/>
      <c r="BN471" s="252"/>
      <c r="BO471" s="252"/>
      <c r="BP471" s="252"/>
      <c r="BQ471" s="252"/>
      <c r="BR471" s="252"/>
      <c r="BS471" s="252"/>
      <c r="BT471" s="252"/>
      <c r="BU471" s="252"/>
      <c r="BV471" s="252"/>
      <c r="BW471" s="252"/>
      <c r="BX471" s="252"/>
      <c r="BY471" s="252"/>
      <c r="BZ471" s="252"/>
      <c r="CA471" s="252"/>
      <c r="CB471" s="252"/>
      <c r="CC471" s="252"/>
      <c r="CD471" s="252"/>
      <c r="CE471" s="252"/>
      <c r="CF471" s="252"/>
    </row>
    <row r="472" spans="1:84" s="28" customFormat="1" ht="15" customHeight="1" x14ac:dyDescent="0.2">
      <c r="A472" s="70"/>
      <c r="B472" s="71"/>
      <c r="D472" s="91" t="s">
        <v>8</v>
      </c>
      <c r="E472" s="256"/>
      <c r="F472" s="257" t="str">
        <f>IF(OR(X472="",X472=EUconst_NA),"",IF(CNTR_SmallEmitter,1,X472))</f>
        <v/>
      </c>
      <c r="G472" s="826"/>
      <c r="H472" s="827"/>
      <c r="I472" s="99"/>
      <c r="J472" s="99"/>
      <c r="K472" s="221"/>
      <c r="L472" s="258"/>
      <c r="M472" s="834" t="str">
        <f>IF(OR(ISBLANK(L472),L472=EUconst_NoTier),"",IF($Z472=0,EUconst_NotApplicable,IF(ISERROR($Z472),"",$Z472)))</f>
        <v/>
      </c>
      <c r="N472" s="835"/>
      <c r="O472" s="84"/>
      <c r="P472" s="214"/>
      <c r="Q472" s="214"/>
      <c r="R472" s="238" t="str">
        <f>R471</f>
        <v/>
      </c>
      <c r="S472" s="152"/>
      <c r="T472" s="251" t="str">
        <f>IF(COUNTIF(EUconst_FactorRelevantInklPFC,E472)=0,"",INDEX(EUwideConstants!$C$665:$C$680,MATCH(E472,EUconst_FactorRelevantInklPFC,0))&amp;R472)</f>
        <v/>
      </c>
      <c r="U472" s="82"/>
      <c r="V472" s="251" t="str">
        <f>IF(T472="","",INDEX(EUwideConstants!$E$665:$E$680,MATCH(E472,EUconst_FactorRelevantInklPFC,0)))</f>
        <v/>
      </c>
      <c r="W472" s="82"/>
      <c r="X472" s="223" t="str">
        <f>IF(OR(R472="",T472=""),"",IF(CNTR_IsCategoryA,INDEX(EUwideConstants!$G:$G,MATCH(T472,EUwideConstants!$Q:$Q,0)),INDEX(EUwideConstants!$N:$N,MATCH(T472,EUwideConstants!$Q:$Q,0))))</f>
        <v/>
      </c>
      <c r="Y472" s="251" t="str">
        <f>IF(F472="","",IF(F472=EUconst_NA,"",INDEX(EUwideConstants!$H:$M,MATCH(T472,EUwideConstants!$Q:$Q,0),MATCH(F472,CNTR_TierList,0))))</f>
        <v/>
      </c>
      <c r="Z472" s="251" t="str">
        <f>IF(ISBLANK(L472),"",IF(L472=EUconst_NA,"",INDEX(EUwideConstants!$H:$M,MATCH(T472,EUwideConstants!$Q:$Q,0),MATCH(L472,CNTR_TierList,0))))</f>
        <v/>
      </c>
      <c r="AA472" s="82"/>
      <c r="AB472" s="223" t="b">
        <f>AND(COUNTA(CNTR_ListRelevantSections)&gt;0,E465="")</f>
        <v>0</v>
      </c>
      <c r="AC472" s="223" t="b">
        <f>AND(COUNTA(CNTR_ListRelevantSections)&gt;0,OR(E472="",AB472))</f>
        <v>0</v>
      </c>
      <c r="AD472" s="223" t="b">
        <f t="shared" si="23"/>
        <v>0</v>
      </c>
      <c r="AE472" s="223" t="b">
        <f t="shared" si="23"/>
        <v>0</v>
      </c>
      <c r="AF472" s="223" t="b">
        <f>OR(AD472,AND(J472&lt;&gt;"",J472=FALSE))</f>
        <v>0</v>
      </c>
      <c r="AG472" s="223" t="b">
        <f>OR(AF472,AND(I472&lt;&gt;"",I472=FALSE))</f>
        <v>0</v>
      </c>
      <c r="AH472" s="82"/>
      <c r="AI472" s="82"/>
      <c r="AJ472" s="252"/>
      <c r="AK472" s="252"/>
      <c r="AL472" s="252"/>
      <c r="AM472" s="252"/>
      <c r="AN472" s="252"/>
      <c r="AO472" s="252"/>
      <c r="AP472" s="252"/>
      <c r="AQ472" s="252"/>
      <c r="AR472" s="252"/>
      <c r="AS472" s="252"/>
      <c r="AT472" s="252"/>
      <c r="AU472" s="252"/>
      <c r="AV472" s="252"/>
      <c r="AW472" s="252"/>
      <c r="AX472" s="252"/>
      <c r="AY472" s="252"/>
      <c r="AZ472" s="252"/>
      <c r="BA472" s="252"/>
      <c r="BB472" s="252"/>
      <c r="BC472" s="252"/>
      <c r="BD472" s="252"/>
      <c r="BE472" s="252"/>
      <c r="BF472" s="252"/>
      <c r="BG472" s="252"/>
      <c r="BH472" s="252"/>
      <c r="BI472" s="252"/>
      <c r="BJ472" s="252"/>
      <c r="BK472" s="252"/>
      <c r="BL472" s="252"/>
      <c r="BM472" s="252"/>
      <c r="BN472" s="252"/>
      <c r="BO472" s="252"/>
      <c r="BP472" s="252"/>
      <c r="BQ472" s="252"/>
      <c r="BR472" s="252"/>
      <c r="BS472" s="252"/>
      <c r="BT472" s="252"/>
      <c r="BU472" s="252"/>
      <c r="BV472" s="252"/>
      <c r="BW472" s="252"/>
      <c r="BX472" s="252"/>
      <c r="BY472" s="252"/>
      <c r="BZ472" s="252"/>
      <c r="CA472" s="252"/>
      <c r="CB472" s="252"/>
      <c r="CC472" s="252"/>
      <c r="CD472" s="252"/>
      <c r="CE472" s="252"/>
      <c r="CF472" s="252"/>
    </row>
    <row r="473" spans="1:84" s="28" customFormat="1" ht="15" customHeight="1" x14ac:dyDescent="0.2">
      <c r="A473" s="70"/>
      <c r="B473" s="71"/>
      <c r="D473" s="91" t="s">
        <v>9</v>
      </c>
      <c r="E473" s="256"/>
      <c r="F473" s="257" t="str">
        <f>IF(OR(X473="",X473=EUconst_NA),"",IF(CNTR_SmallEmitter,1,X473))</f>
        <v/>
      </c>
      <c r="G473" s="826"/>
      <c r="H473" s="827"/>
      <c r="I473" s="99"/>
      <c r="J473" s="99"/>
      <c r="K473" s="221"/>
      <c r="L473" s="258"/>
      <c r="M473" s="834" t="str">
        <f>IF(OR(ISBLANK(L473),L473=EUconst_NoTier),"",IF($Z473=0,EUconst_NotApplicable,IF(ISERROR($Z473),"",$Z473)))</f>
        <v/>
      </c>
      <c r="N473" s="835"/>
      <c r="O473" s="84"/>
      <c r="P473" s="214"/>
      <c r="Q473" s="214"/>
      <c r="R473" s="238" t="str">
        <f>R472</f>
        <v/>
      </c>
      <c r="S473" s="152"/>
      <c r="T473" s="251" t="str">
        <f>IF(COUNTIF(EUconst_FactorRelevantInklPFC,E473)=0,"",INDEX(EUwideConstants!$C$665:$C$680,MATCH(E473,EUconst_FactorRelevantInklPFC,0))&amp;R473)</f>
        <v/>
      </c>
      <c r="U473" s="82"/>
      <c r="V473" s="251" t="str">
        <f>IF(T473="","",INDEX(EUwideConstants!$E$665:$E$680,MATCH(E473,EUconst_FactorRelevantInklPFC,0)))</f>
        <v/>
      </c>
      <c r="W473" s="82"/>
      <c r="X473" s="223" t="str">
        <f>IF(OR(R473="",T473=""),"",IF(CNTR_IsCategoryA,INDEX(EUwideConstants!$G:$G,MATCH(T473,EUwideConstants!$Q:$Q,0)),INDEX(EUwideConstants!$N:$N,MATCH(T473,EUwideConstants!$Q:$Q,0))))</f>
        <v/>
      </c>
      <c r="Y473" s="251" t="str">
        <f>IF(F473="","",IF(F473=EUconst_NA,"",INDEX(EUwideConstants!$H:$M,MATCH(T473,EUwideConstants!$Q:$Q,0),MATCH(F473,CNTR_TierList,0))))</f>
        <v/>
      </c>
      <c r="Z473" s="251" t="str">
        <f>IF(ISBLANK(L473),"",IF(L473=EUconst_NA,"",INDEX(EUwideConstants!$H:$M,MATCH(T473,EUwideConstants!$Q:$Q,0),MATCH(L473,CNTR_TierList,0))))</f>
        <v/>
      </c>
      <c r="AA473" s="82"/>
      <c r="AB473" s="223" t="b">
        <f>AND(COUNTA(CNTR_ListRelevantSections)&gt;0,E465="")</f>
        <v>0</v>
      </c>
      <c r="AC473" s="223" t="b">
        <f>AND(COUNTA(CNTR_ListRelevantSections)&gt;0,OR(E473="",AB473))</f>
        <v>0</v>
      </c>
      <c r="AD473" s="223" t="b">
        <f t="shared" si="23"/>
        <v>0</v>
      </c>
      <c r="AE473" s="223" t="b">
        <f t="shared" si="23"/>
        <v>0</v>
      </c>
      <c r="AF473" s="223" t="b">
        <f>OR(AD473,AND(J473&lt;&gt;"",J473=FALSE))</f>
        <v>0</v>
      </c>
      <c r="AG473" s="223" t="b">
        <f>OR(AF473,AND(I473&lt;&gt;"",I473=FALSE))</f>
        <v>0</v>
      </c>
      <c r="AH473" s="82"/>
      <c r="AI473" s="82"/>
      <c r="AJ473" s="252"/>
      <c r="AK473" s="252"/>
      <c r="AL473" s="252"/>
      <c r="AM473" s="252"/>
      <c r="AN473" s="252"/>
      <c r="AO473" s="252"/>
      <c r="AP473" s="252"/>
      <c r="AQ473" s="252"/>
      <c r="AR473" s="252"/>
      <c r="AS473" s="252"/>
      <c r="AT473" s="252"/>
      <c r="AU473" s="252"/>
      <c r="AV473" s="252"/>
      <c r="AW473" s="252"/>
      <c r="AX473" s="252"/>
      <c r="AY473" s="252"/>
      <c r="AZ473" s="252"/>
      <c r="BA473" s="252"/>
      <c r="BB473" s="252"/>
      <c r="BC473" s="252"/>
      <c r="BD473" s="252"/>
      <c r="BE473" s="252"/>
      <c r="BF473" s="252"/>
      <c r="BG473" s="252"/>
      <c r="BH473" s="252"/>
      <c r="BI473" s="252"/>
      <c r="BJ473" s="252"/>
      <c r="BK473" s="252"/>
      <c r="BL473" s="252"/>
      <c r="BM473" s="252"/>
      <c r="BN473" s="252"/>
      <c r="BO473" s="252"/>
      <c r="BP473" s="252"/>
      <c r="BQ473" s="252"/>
      <c r="BR473" s="252"/>
      <c r="BS473" s="252"/>
      <c r="BT473" s="252"/>
      <c r="BU473" s="252"/>
      <c r="BV473" s="252"/>
      <c r="BW473" s="252"/>
      <c r="BX473" s="252"/>
      <c r="BY473" s="252"/>
      <c r="BZ473" s="252"/>
      <c r="CA473" s="252"/>
      <c r="CB473" s="252"/>
      <c r="CC473" s="252"/>
      <c r="CD473" s="252"/>
      <c r="CE473" s="252"/>
      <c r="CF473" s="252"/>
    </row>
    <row r="474" spans="1:84" s="28" customFormat="1" ht="5.0999999999999996" customHeight="1" x14ac:dyDescent="0.2">
      <c r="A474" s="70"/>
      <c r="B474" s="71"/>
      <c r="C474" s="15"/>
      <c r="D474" s="121"/>
      <c r="G474" s="121"/>
      <c r="H474" s="121"/>
      <c r="I474" s="121"/>
      <c r="J474" s="121"/>
      <c r="O474" s="84"/>
      <c r="P474" s="214"/>
      <c r="Q474" s="214"/>
      <c r="R474" s="214"/>
      <c r="S474" s="214"/>
      <c r="T474" s="82"/>
      <c r="U474" s="82"/>
      <c r="V474" s="82"/>
      <c r="W474" s="82"/>
      <c r="X474" s="82"/>
      <c r="Y474" s="82"/>
      <c r="Z474" s="82"/>
      <c r="AA474" s="82"/>
      <c r="AB474" s="82"/>
      <c r="AC474" s="82"/>
      <c r="AD474" s="82"/>
      <c r="AE474" s="82"/>
      <c r="AF474" s="82"/>
      <c r="AG474" s="82"/>
      <c r="AH474" s="82"/>
      <c r="AI474" s="82"/>
    </row>
    <row r="475" spans="1:84" s="28" customFormat="1" ht="12.75" customHeight="1" x14ac:dyDescent="0.2">
      <c r="A475" s="70"/>
      <c r="B475" s="71"/>
      <c r="D475" s="121" t="s">
        <v>12</v>
      </c>
      <c r="E475" s="259" t="str">
        <f>Translations!$B$94</f>
        <v>Beskrivning</v>
      </c>
      <c r="G475" s="260"/>
      <c r="H475" s="121"/>
      <c r="I475" s="121"/>
      <c r="J475" s="121"/>
      <c r="K475" s="121"/>
      <c r="L475" s="121"/>
      <c r="M475" s="121"/>
      <c r="N475" s="121"/>
      <c r="O475" s="84"/>
      <c r="P475" s="214"/>
      <c r="Q475" s="214"/>
      <c r="R475" s="214"/>
      <c r="S475" s="214"/>
      <c r="T475" s="82"/>
      <c r="U475" s="82"/>
      <c r="V475" s="82"/>
      <c r="W475" s="82"/>
      <c r="X475" s="82"/>
      <c r="Y475" s="82"/>
      <c r="Z475" s="82"/>
      <c r="AA475" s="82"/>
      <c r="AB475" s="82"/>
      <c r="AC475" s="82"/>
      <c r="AD475" s="82"/>
      <c r="AE475" s="82"/>
      <c r="AF475" s="82"/>
      <c r="AG475" s="82"/>
      <c r="AH475" s="82"/>
      <c r="AI475" s="82"/>
    </row>
    <row r="476" spans="1:84" s="28" customFormat="1" ht="12.75" customHeight="1" x14ac:dyDescent="0.2">
      <c r="A476" s="70"/>
      <c r="B476" s="213"/>
      <c r="C476" s="15"/>
      <c r="D476" s="121"/>
      <c r="E476" s="757" t="str">
        <f>Translations!$B$588</f>
        <v>Om du behöver mer utrymme för beskrivningen kan du också använda externa filer och hänvisa till dem här.</v>
      </c>
      <c r="F476" s="757"/>
      <c r="G476" s="757"/>
      <c r="H476" s="757"/>
      <c r="I476" s="757"/>
      <c r="J476" s="757"/>
      <c r="K476" s="757"/>
      <c r="L476" s="757"/>
      <c r="M476" s="757"/>
      <c r="N476" s="757"/>
      <c r="O476" s="84"/>
      <c r="P476" s="77"/>
      <c r="Q476" s="214"/>
      <c r="R476" s="214"/>
      <c r="S476" s="214"/>
      <c r="T476" s="82"/>
      <c r="U476" s="82"/>
      <c r="V476" s="82"/>
      <c r="W476" s="82"/>
      <c r="X476" s="82"/>
      <c r="Y476" s="82"/>
      <c r="Z476" s="82"/>
      <c r="AA476" s="82"/>
      <c r="AB476" s="82"/>
      <c r="AC476" s="82"/>
      <c r="AD476" s="82"/>
      <c r="AE476" s="82"/>
      <c r="AF476" s="82"/>
      <c r="AG476" s="82"/>
      <c r="AH476" s="82"/>
      <c r="AI476" s="82"/>
    </row>
    <row r="477" spans="1:84" s="28" customFormat="1" ht="12.75" customHeight="1" x14ac:dyDescent="0.2">
      <c r="A477" s="261"/>
      <c r="B477" s="78"/>
      <c r="E477" s="836"/>
      <c r="F477" s="837"/>
      <c r="G477" s="837"/>
      <c r="H477" s="837"/>
      <c r="I477" s="837"/>
      <c r="J477" s="837"/>
      <c r="K477" s="837"/>
      <c r="L477" s="837"/>
      <c r="M477" s="837"/>
      <c r="N477" s="838"/>
      <c r="O477" s="81"/>
      <c r="P477" s="82"/>
      <c r="Q477" s="82"/>
      <c r="R477" s="82"/>
      <c r="S477" s="82"/>
      <c r="T477" s="82"/>
      <c r="U477" s="82"/>
      <c r="V477" s="82"/>
      <c r="W477" s="82"/>
      <c r="X477" s="82"/>
      <c r="Y477" s="82"/>
      <c r="Z477" s="82"/>
      <c r="AA477" s="82"/>
      <c r="AB477" s="82"/>
      <c r="AC477" s="82"/>
      <c r="AD477" s="82"/>
      <c r="AE477" s="82"/>
      <c r="AF477" s="82"/>
      <c r="AG477" s="82"/>
      <c r="AH477" s="82"/>
      <c r="AI477" s="251" t="b">
        <f>AND(COUNTA(CNTR_ListRelevantSections)&gt;0,OR(AB473,COUNTA(E471:E473)=0))</f>
        <v>0</v>
      </c>
    </row>
    <row r="478" spans="1:84" s="28" customFormat="1" ht="12.75" customHeight="1" x14ac:dyDescent="0.2">
      <c r="A478" s="261"/>
      <c r="B478" s="78"/>
      <c r="E478" s="828"/>
      <c r="F478" s="829"/>
      <c r="G478" s="829"/>
      <c r="H478" s="829"/>
      <c r="I478" s="829"/>
      <c r="J478" s="829"/>
      <c r="K478" s="829"/>
      <c r="L478" s="829"/>
      <c r="M478" s="829"/>
      <c r="N478" s="830"/>
      <c r="O478" s="81"/>
      <c r="P478" s="82"/>
      <c r="Q478" s="82"/>
      <c r="R478" s="82"/>
      <c r="S478" s="82"/>
      <c r="T478" s="82"/>
      <c r="U478" s="82"/>
      <c r="V478" s="82"/>
      <c r="W478" s="82"/>
      <c r="X478" s="82"/>
      <c r="Y478" s="82"/>
      <c r="Z478" s="82"/>
      <c r="AA478" s="82"/>
      <c r="AB478" s="82"/>
      <c r="AC478" s="82"/>
      <c r="AD478" s="82"/>
      <c r="AE478" s="82"/>
      <c r="AF478" s="82"/>
      <c r="AG478" s="82"/>
      <c r="AH478" s="82"/>
      <c r="AI478" s="251" t="b">
        <f>AI477</f>
        <v>0</v>
      </c>
    </row>
    <row r="479" spans="1:84" s="28" customFormat="1" ht="12.75" customHeight="1" x14ac:dyDescent="0.2">
      <c r="A479" s="261"/>
      <c r="B479" s="78"/>
      <c r="E479" s="828"/>
      <c r="F479" s="829"/>
      <c r="G479" s="829"/>
      <c r="H479" s="829"/>
      <c r="I479" s="829"/>
      <c r="J479" s="829"/>
      <c r="K479" s="829"/>
      <c r="L479" s="829"/>
      <c r="M479" s="829"/>
      <c r="N479" s="830"/>
      <c r="O479" s="81"/>
      <c r="P479" s="82"/>
      <c r="Q479" s="82"/>
      <c r="R479" s="82"/>
      <c r="S479" s="82"/>
      <c r="T479" s="82"/>
      <c r="U479" s="82"/>
      <c r="V479" s="82"/>
      <c r="W479" s="82"/>
      <c r="X479" s="82"/>
      <c r="Y479" s="82"/>
      <c r="Z479" s="82"/>
      <c r="AA479" s="82"/>
      <c r="AB479" s="82"/>
      <c r="AC479" s="82"/>
      <c r="AD479" s="82"/>
      <c r="AE479" s="82"/>
      <c r="AF479" s="82"/>
      <c r="AG479" s="82"/>
      <c r="AH479" s="82"/>
      <c r="AI479" s="251" t="b">
        <f>AI478</f>
        <v>0</v>
      </c>
    </row>
    <row r="480" spans="1:84" s="28" customFormat="1" ht="12.75" customHeight="1" x14ac:dyDescent="0.2">
      <c r="A480" s="261"/>
      <c r="B480" s="78"/>
      <c r="E480" s="828"/>
      <c r="F480" s="829"/>
      <c r="G480" s="829"/>
      <c r="H480" s="829"/>
      <c r="I480" s="829"/>
      <c r="J480" s="829"/>
      <c r="K480" s="829"/>
      <c r="L480" s="829"/>
      <c r="M480" s="829"/>
      <c r="N480" s="830"/>
      <c r="O480" s="81"/>
      <c r="P480" s="82"/>
      <c r="Q480" s="82"/>
      <c r="R480" s="82"/>
      <c r="S480" s="82"/>
      <c r="T480" s="82"/>
      <c r="U480" s="82"/>
      <c r="V480" s="82"/>
      <c r="W480" s="82"/>
      <c r="X480" s="82"/>
      <c r="Y480" s="82"/>
      <c r="Z480" s="82"/>
      <c r="AA480" s="82"/>
      <c r="AB480" s="82"/>
      <c r="AC480" s="82"/>
      <c r="AD480" s="82"/>
      <c r="AE480" s="82"/>
      <c r="AF480" s="82"/>
      <c r="AG480" s="82"/>
      <c r="AH480" s="82"/>
      <c r="AI480" s="251" t="b">
        <f>AI479</f>
        <v>0</v>
      </c>
    </row>
    <row r="481" spans="1:84" s="28" customFormat="1" ht="12.75" customHeight="1" x14ac:dyDescent="0.2">
      <c r="A481" s="261"/>
      <c r="B481" s="78"/>
      <c r="E481" s="831"/>
      <c r="F481" s="832"/>
      <c r="G481" s="832"/>
      <c r="H481" s="832"/>
      <c r="I481" s="832"/>
      <c r="J481" s="832"/>
      <c r="K481" s="832"/>
      <c r="L481" s="832"/>
      <c r="M481" s="832"/>
      <c r="N481" s="833"/>
      <c r="O481" s="81"/>
      <c r="P481" s="82"/>
      <c r="Q481" s="82"/>
      <c r="R481" s="82"/>
      <c r="S481" s="82"/>
      <c r="T481" s="82"/>
      <c r="U481" s="82"/>
      <c r="V481" s="82"/>
      <c r="W481" s="82"/>
      <c r="X481" s="82"/>
      <c r="Y481" s="82"/>
      <c r="Z481" s="82"/>
      <c r="AA481" s="82"/>
      <c r="AB481" s="82"/>
      <c r="AC481" s="82"/>
      <c r="AD481" s="82"/>
      <c r="AE481" s="82"/>
      <c r="AF481" s="82"/>
      <c r="AG481" s="82"/>
      <c r="AH481" s="82"/>
      <c r="AI481" s="251" t="b">
        <f>AI480</f>
        <v>0</v>
      </c>
    </row>
    <row r="482" spans="1:84" s="28" customFormat="1" ht="12.75" customHeight="1" thickBot="1" x14ac:dyDescent="0.25">
      <c r="A482" s="261"/>
      <c r="B482" s="78"/>
      <c r="D482" s="121"/>
      <c r="E482" s="262"/>
      <c r="F482" s="262"/>
      <c r="G482" s="262"/>
      <c r="H482" s="262"/>
      <c r="I482" s="262"/>
      <c r="J482" s="262"/>
      <c r="K482" s="262"/>
      <c r="L482" s="262"/>
      <c r="M482" s="262"/>
      <c r="N482" s="121"/>
      <c r="O482" s="81"/>
      <c r="P482" s="82"/>
      <c r="Q482" s="82"/>
      <c r="R482" s="82"/>
      <c r="S482" s="82"/>
      <c r="T482" s="82"/>
      <c r="U482" s="82"/>
      <c r="V482" s="82"/>
      <c r="W482" s="82"/>
      <c r="X482" s="82"/>
      <c r="Y482" s="82"/>
      <c r="Z482" s="82"/>
      <c r="AA482" s="82"/>
      <c r="AB482" s="82"/>
      <c r="AC482" s="82"/>
      <c r="AD482" s="82"/>
      <c r="AE482" s="82"/>
      <c r="AF482" s="82"/>
      <c r="AG482" s="82"/>
      <c r="AH482" s="82"/>
      <c r="AI482" s="82"/>
      <c r="CF482" s="263"/>
    </row>
    <row r="483" spans="1:84" ht="13.5" customHeight="1" thickBot="1" x14ac:dyDescent="0.25">
      <c r="A483" s="65"/>
      <c r="B483" s="69"/>
      <c r="C483" s="244"/>
      <c r="D483" s="245"/>
      <c r="E483" s="246"/>
      <c r="F483" s="247"/>
      <c r="G483" s="248"/>
      <c r="H483" s="248"/>
      <c r="I483" s="248"/>
      <c r="J483" s="248"/>
      <c r="K483" s="248"/>
      <c r="L483" s="248"/>
      <c r="M483" s="248"/>
      <c r="N483" s="248"/>
      <c r="O483" s="67"/>
      <c r="U483" s="188"/>
      <c r="X483" s="188"/>
    </row>
    <row r="484" spans="1:84" s="28" customFormat="1" ht="15" customHeight="1" thickBot="1" x14ac:dyDescent="0.25">
      <c r="A484" s="159" t="str">
        <f>IF(E484="","","PRINT")</f>
        <v/>
      </c>
      <c r="B484" s="71"/>
      <c r="C484" s="218">
        <f>C465+1</f>
        <v>25</v>
      </c>
      <c r="D484" s="15"/>
      <c r="E484" s="848"/>
      <c r="F484" s="849"/>
      <c r="G484" s="849"/>
      <c r="H484" s="849"/>
      <c r="I484" s="849"/>
      <c r="J484" s="849"/>
      <c r="K484" s="849"/>
      <c r="L484" s="850"/>
      <c r="M484" s="842" t="str">
        <f>IF(E485="","",INDEX(EUwideConstants!$F$312:$F$353,MATCH(E485,EUConst_TierActivityListNames,0)))</f>
        <v/>
      </c>
      <c r="N484" s="843"/>
      <c r="O484" s="151"/>
      <c r="P484" s="223" t="str">
        <f>IF(AND(E484&lt;&gt;"",COUNTIF(P485:$P$603,"PRINT")=0),"PRINT","")</f>
        <v/>
      </c>
      <c r="Q484" s="152"/>
      <c r="R484" s="249" t="str">
        <f>IF(E484="","",MATCH(E484,'B_Beskrivning av förbättringar'!$Q$54:$Q$83,0))</f>
        <v/>
      </c>
      <c r="S484" s="250" t="s">
        <v>21</v>
      </c>
      <c r="T484" s="152"/>
      <c r="U484" s="152"/>
      <c r="V484" s="152"/>
      <c r="W484" s="152"/>
      <c r="X484" s="152"/>
      <c r="Y484" s="152"/>
      <c r="Z484" s="152"/>
      <c r="AA484" s="152"/>
      <c r="AB484" s="152"/>
      <c r="AC484" s="152"/>
      <c r="AD484" s="152"/>
      <c r="AE484" s="152"/>
      <c r="AF484" s="152"/>
      <c r="AG484" s="152"/>
      <c r="AH484" s="152"/>
      <c r="AI484" s="251" t="b">
        <f>CNTR_CalcRelevant=EUconst_NotRelevant</f>
        <v>0</v>
      </c>
      <c r="AJ484" s="252"/>
      <c r="AK484" s="252"/>
      <c r="AL484" s="252"/>
      <c r="AM484" s="252"/>
      <c r="AN484" s="252"/>
      <c r="AO484" s="252"/>
      <c r="AP484" s="252"/>
      <c r="AQ484" s="252"/>
      <c r="AR484" s="252"/>
      <c r="AS484" s="252"/>
      <c r="AT484" s="252"/>
      <c r="AU484" s="252"/>
      <c r="AV484" s="252"/>
      <c r="AW484" s="252"/>
      <c r="AX484" s="252"/>
      <c r="AY484" s="252"/>
      <c r="AZ484" s="252"/>
      <c r="BA484" s="252"/>
      <c r="BB484" s="252"/>
      <c r="BC484" s="252"/>
      <c r="BD484" s="252"/>
      <c r="BE484" s="252"/>
      <c r="BF484" s="252"/>
      <c r="BG484" s="252"/>
      <c r="BH484" s="252"/>
      <c r="BI484" s="252"/>
      <c r="BJ484" s="252"/>
      <c r="BK484" s="252"/>
      <c r="BL484" s="252"/>
      <c r="BM484" s="252"/>
      <c r="BN484" s="252"/>
      <c r="BO484" s="252"/>
      <c r="BP484" s="252"/>
      <c r="BQ484" s="252"/>
      <c r="BR484" s="252"/>
      <c r="BS484" s="252"/>
      <c r="BT484" s="252"/>
      <c r="BU484" s="252"/>
      <c r="BV484" s="252"/>
      <c r="BW484" s="252"/>
      <c r="BX484" s="252"/>
      <c r="BY484" s="252"/>
      <c r="BZ484" s="252"/>
      <c r="CA484" s="252"/>
      <c r="CB484" s="252"/>
      <c r="CC484" s="252"/>
      <c r="CD484" s="252"/>
      <c r="CE484" s="252"/>
      <c r="CF484" s="252"/>
    </row>
    <row r="485" spans="1:84" s="28" customFormat="1" ht="15" customHeight="1" thickBot="1" x14ac:dyDescent="0.25">
      <c r="A485" s="70"/>
      <c r="B485" s="71"/>
      <c r="C485" s="15"/>
      <c r="D485" s="15"/>
      <c r="E485" s="839" t="str">
        <f>IF(E484="","",INDEX('B_Beskrivning av förbättringar'!$E$54:$E$83,R484))</f>
        <v/>
      </c>
      <c r="F485" s="840"/>
      <c r="G485" s="840"/>
      <c r="H485" s="840"/>
      <c r="I485" s="840"/>
      <c r="J485" s="840"/>
      <c r="K485" s="840"/>
      <c r="L485" s="841"/>
      <c r="M485" s="842" t="str">
        <f>IF(E484="","",INDEX('B_Beskrivning av förbättringar'!$M$54:$M$83,R484))</f>
        <v/>
      </c>
      <c r="N485" s="843"/>
      <c r="O485" s="151"/>
      <c r="P485" s="82"/>
      <c r="Q485" s="152"/>
      <c r="R485" s="238" t="str">
        <f>E485</f>
        <v/>
      </c>
      <c r="S485" s="238" t="str">
        <f>IF(E485="","",MATCH(E485,EUConst_TierActivityListNames,0)&gt;40)</f>
        <v/>
      </c>
      <c r="T485" s="152"/>
      <c r="U485" s="152"/>
      <c r="V485" s="152"/>
      <c r="W485" s="152"/>
      <c r="X485" s="152"/>
      <c r="Y485" s="152"/>
      <c r="Z485" s="152"/>
      <c r="AA485" s="152"/>
      <c r="AB485" s="152"/>
      <c r="AC485" s="152"/>
      <c r="AD485" s="152"/>
      <c r="AE485" s="152"/>
      <c r="AF485" s="152"/>
      <c r="AG485" s="152"/>
      <c r="AH485" s="152"/>
      <c r="AI485" s="152"/>
      <c r="AJ485" s="252"/>
      <c r="AK485" s="252"/>
      <c r="AL485" s="252"/>
      <c r="AM485" s="252"/>
      <c r="AN485" s="252"/>
      <c r="AO485" s="252"/>
      <c r="AP485" s="252"/>
      <c r="AQ485" s="252"/>
      <c r="AR485" s="252"/>
      <c r="AS485" s="252"/>
      <c r="AT485" s="252"/>
      <c r="AU485" s="252"/>
      <c r="AV485" s="252"/>
      <c r="AW485" s="252"/>
      <c r="AX485" s="252"/>
      <c r="AY485" s="252"/>
      <c r="AZ485" s="252"/>
      <c r="BA485" s="252"/>
      <c r="BB485" s="252"/>
      <c r="BC485" s="252"/>
      <c r="BD485" s="252"/>
      <c r="BE485" s="252"/>
      <c r="BF485" s="252"/>
      <c r="BG485" s="252"/>
      <c r="BH485" s="252"/>
      <c r="BI485" s="252"/>
      <c r="BJ485" s="252"/>
      <c r="BK485" s="252"/>
      <c r="BL485" s="252"/>
      <c r="BM485" s="252"/>
      <c r="BN485" s="252"/>
      <c r="BO485" s="252"/>
      <c r="BP485" s="252"/>
      <c r="BQ485" s="252"/>
      <c r="BR485" s="252"/>
      <c r="BS485" s="252"/>
      <c r="BT485" s="252"/>
      <c r="BU485" s="252"/>
      <c r="BV485" s="252"/>
      <c r="BW485" s="252"/>
      <c r="BX485" s="252"/>
      <c r="BY485" s="252"/>
      <c r="BZ485" s="252"/>
      <c r="CA485" s="252"/>
      <c r="CB485" s="252"/>
      <c r="CC485" s="252"/>
      <c r="CD485" s="252"/>
      <c r="CE485" s="252"/>
      <c r="CF485" s="252"/>
    </row>
    <row r="486" spans="1:84" s="28" customFormat="1" ht="5.0999999999999996" customHeight="1" x14ac:dyDescent="0.2">
      <c r="A486" s="70"/>
      <c r="B486" s="71"/>
      <c r="C486" s="15"/>
      <c r="D486" s="15"/>
      <c r="E486" s="15"/>
      <c r="F486" s="15"/>
      <c r="G486" s="5"/>
      <c r="H486" s="5"/>
      <c r="I486" s="5"/>
      <c r="M486" s="5"/>
      <c r="N486" s="5"/>
      <c r="O486" s="151"/>
      <c r="P486" s="214"/>
      <c r="Q486" s="152"/>
      <c r="R486" s="152"/>
      <c r="S486" s="152"/>
      <c r="T486" s="152"/>
      <c r="U486" s="152"/>
      <c r="V486" s="152"/>
      <c r="W486" s="152"/>
      <c r="X486" s="152"/>
      <c r="Y486" s="152"/>
      <c r="Z486" s="152"/>
      <c r="AA486" s="152"/>
      <c r="AB486" s="152"/>
      <c r="AC486" s="152"/>
      <c r="AD486" s="152"/>
      <c r="AE486" s="152"/>
      <c r="AF486" s="152"/>
      <c r="AG486" s="152"/>
      <c r="AH486" s="152"/>
      <c r="AI486" s="152"/>
      <c r="AJ486" s="252"/>
      <c r="AK486" s="252"/>
      <c r="AL486" s="252"/>
      <c r="AM486" s="252"/>
      <c r="AN486" s="252"/>
      <c r="AO486" s="252"/>
      <c r="AP486" s="252"/>
      <c r="AQ486" s="252"/>
      <c r="AR486" s="252"/>
      <c r="AS486" s="252"/>
      <c r="AT486" s="252"/>
      <c r="AU486" s="252"/>
      <c r="AV486" s="252"/>
      <c r="AW486" s="252"/>
      <c r="AX486" s="252"/>
      <c r="AY486" s="252"/>
      <c r="AZ486" s="252"/>
      <c r="BA486" s="252"/>
      <c r="BB486" s="252"/>
      <c r="BC486" s="252"/>
      <c r="BD486" s="252"/>
      <c r="BE486" s="252"/>
      <c r="BF486" s="252"/>
      <c r="BG486" s="252"/>
      <c r="BH486" s="252"/>
      <c r="BI486" s="252"/>
      <c r="BJ486" s="252"/>
      <c r="BK486" s="252"/>
      <c r="BL486" s="252"/>
      <c r="BM486" s="252"/>
      <c r="BN486" s="252"/>
      <c r="BO486" s="252"/>
      <c r="BP486" s="252"/>
      <c r="BQ486" s="252"/>
      <c r="BR486" s="252"/>
      <c r="BS486" s="252"/>
      <c r="BT486" s="252"/>
      <c r="BU486" s="252"/>
      <c r="BV486" s="252"/>
      <c r="BW486" s="252"/>
      <c r="BX486" s="252"/>
      <c r="BY486" s="252"/>
      <c r="BZ486" s="252"/>
      <c r="CA486" s="252"/>
      <c r="CB486" s="252"/>
      <c r="CC486" s="252"/>
      <c r="CD486" s="252"/>
      <c r="CE486" s="252"/>
      <c r="CF486" s="252"/>
    </row>
    <row r="487" spans="1:84" s="28" customFormat="1" ht="12.75" customHeight="1" x14ac:dyDescent="0.2">
      <c r="A487" s="70"/>
      <c r="B487" s="71"/>
      <c r="C487" s="15"/>
      <c r="D487" s="15"/>
      <c r="F487" s="844" t="str">
        <f>IF(E484="","",HYPERLINK("#JUMP_E_8",EUconst_FurtherGuidancePoint1))</f>
        <v/>
      </c>
      <c r="G487" s="845"/>
      <c r="H487" s="845"/>
      <c r="I487" s="845"/>
      <c r="J487" s="845"/>
      <c r="K487" s="845"/>
      <c r="L487" s="845"/>
      <c r="M487" s="846"/>
      <c r="N487" s="5"/>
      <c r="O487" s="151"/>
      <c r="P487" s="214"/>
      <c r="Q487" s="152"/>
      <c r="R487" s="152"/>
      <c r="S487" s="152"/>
      <c r="T487" s="152"/>
      <c r="U487" s="152"/>
      <c r="V487" s="152"/>
      <c r="W487" s="152"/>
      <c r="X487" s="152"/>
      <c r="Y487" s="152"/>
      <c r="Z487" s="152"/>
      <c r="AA487" s="152"/>
      <c r="AB487" s="152"/>
      <c r="AC487" s="152"/>
      <c r="AD487" s="152"/>
      <c r="AE487" s="152"/>
      <c r="AF487" s="152"/>
      <c r="AG487" s="152"/>
      <c r="AH487" s="152"/>
      <c r="AI487" s="152"/>
      <c r="AJ487" s="252"/>
      <c r="AK487" s="252"/>
      <c r="AL487" s="252"/>
      <c r="AM487" s="252"/>
      <c r="AN487" s="252"/>
      <c r="AO487" s="252"/>
      <c r="AP487" s="252"/>
      <c r="AQ487" s="252"/>
      <c r="AR487" s="252"/>
      <c r="AS487" s="252"/>
      <c r="AT487" s="252"/>
      <c r="AU487" s="252"/>
      <c r="AV487" s="252"/>
      <c r="AW487" s="252"/>
      <c r="AX487" s="252"/>
      <c r="AY487" s="252"/>
      <c r="AZ487" s="252"/>
      <c r="BA487" s="252"/>
      <c r="BB487" s="252"/>
      <c r="BC487" s="252"/>
      <c r="BD487" s="252"/>
      <c r="BE487" s="252"/>
      <c r="BF487" s="252"/>
      <c r="BG487" s="252"/>
      <c r="BH487" s="252"/>
      <c r="BI487" s="252"/>
      <c r="BJ487" s="252"/>
      <c r="BK487" s="252"/>
      <c r="BL487" s="252"/>
      <c r="BM487" s="252"/>
      <c r="BN487" s="252"/>
      <c r="BO487" s="252"/>
      <c r="BP487" s="252"/>
      <c r="BQ487" s="252"/>
      <c r="BR487" s="252"/>
      <c r="BS487" s="252"/>
      <c r="BT487" s="252"/>
      <c r="BU487" s="252"/>
      <c r="BV487" s="252"/>
      <c r="BW487" s="252"/>
      <c r="BX487" s="252"/>
      <c r="BY487" s="252"/>
      <c r="BZ487" s="252"/>
      <c r="CA487" s="252"/>
      <c r="CB487" s="252"/>
      <c r="CC487" s="252"/>
      <c r="CD487" s="252"/>
      <c r="CE487" s="252"/>
      <c r="CF487" s="252"/>
    </row>
    <row r="488" spans="1:84" s="28" customFormat="1" ht="5.0999999999999996" customHeight="1" x14ac:dyDescent="0.2">
      <c r="A488" s="70"/>
      <c r="B488" s="71"/>
      <c r="C488" s="15"/>
      <c r="D488" s="121"/>
      <c r="O488" s="84"/>
      <c r="P488" s="214"/>
      <c r="Q488" s="214"/>
      <c r="R488" s="214"/>
      <c r="S488" s="152"/>
      <c r="T488" s="82"/>
      <c r="U488" s="82"/>
      <c r="V488" s="82"/>
      <c r="W488" s="82"/>
      <c r="X488" s="82"/>
      <c r="Y488" s="82"/>
      <c r="Z488" s="152"/>
      <c r="AA488" s="82"/>
      <c r="AB488" s="82"/>
      <c r="AC488" s="82"/>
      <c r="AD488" s="82"/>
      <c r="AE488" s="82"/>
      <c r="AF488" s="82"/>
      <c r="AG488" s="82"/>
      <c r="AH488" s="82"/>
      <c r="AI488" s="82"/>
    </row>
    <row r="489" spans="1:84" s="28" customFormat="1" ht="38.85" customHeight="1" x14ac:dyDescent="0.2">
      <c r="A489" s="70"/>
      <c r="B489" s="71"/>
      <c r="C489" s="15"/>
      <c r="E489" s="253" t="str">
        <f>Translations!$B$609</f>
        <v>Verksamhetsuppgifter eller beräkningsfaktor:</v>
      </c>
      <c r="F489" s="254" t="str">
        <f>Translations!$B$601</f>
        <v>Krävd nivå:</v>
      </c>
      <c r="G489" s="847" t="str">
        <f>Translations!$B$610</f>
        <v xml:space="preserve">Skäl för tidigare avvikelse: </v>
      </c>
      <c r="H489" s="847"/>
      <c r="I489" s="253" t="str">
        <f>Translations!$B$611</f>
        <v>Inverkan på nivåer?</v>
      </c>
      <c r="J489" s="253" t="str">
        <f>Translations!$B$612</f>
        <v>Vidtagna åtgärder:</v>
      </c>
      <c r="K489" s="254" t="str">
        <f>Translations!$B$585</f>
        <v>När?</v>
      </c>
      <c r="L489" s="254" t="str">
        <f>Translations!$B$603</f>
        <v>Tillämpad nivå:</v>
      </c>
      <c r="O489" s="151"/>
      <c r="P489" s="82"/>
      <c r="Q489" s="152"/>
      <c r="R489" s="214"/>
      <c r="S489" s="214"/>
      <c r="T489" s="152"/>
      <c r="U489" s="152"/>
      <c r="V489" s="152"/>
      <c r="W489" s="152"/>
      <c r="X489" s="152"/>
      <c r="Y489" s="152"/>
      <c r="Z489" s="152"/>
      <c r="AA489" s="255" t="s">
        <v>22</v>
      </c>
      <c r="AB489" s="152" t="str">
        <f>$E$33</f>
        <v>Verksamhetsuppgifter eller beräkningsfaktor:</v>
      </c>
      <c r="AC489" s="152" t="str">
        <f>G489</f>
        <v xml:space="preserve">Skäl för tidigare avvikelse: </v>
      </c>
      <c r="AD489" s="152" t="str">
        <f>I489</f>
        <v>Inverkan på nivåer?</v>
      </c>
      <c r="AE489" s="152" t="str">
        <f>J489</f>
        <v>Vidtagna åtgärder:</v>
      </c>
      <c r="AF489" s="152" t="str">
        <f>K489</f>
        <v>När?</v>
      </c>
      <c r="AG489" s="152" t="str">
        <f>L489</f>
        <v>Tillämpad nivå:</v>
      </c>
      <c r="AH489" s="152"/>
      <c r="AI489" s="82"/>
      <c r="AJ489" s="252"/>
      <c r="AK489" s="252"/>
      <c r="AL489" s="252"/>
      <c r="AM489" s="252"/>
      <c r="AN489" s="252"/>
      <c r="AO489" s="252"/>
      <c r="AP489" s="252"/>
      <c r="AQ489" s="252"/>
      <c r="AR489" s="252"/>
      <c r="AS489" s="252"/>
      <c r="AT489" s="252"/>
      <c r="AU489" s="252"/>
      <c r="AV489" s="252"/>
      <c r="AW489" s="252"/>
      <c r="AX489" s="252"/>
      <c r="AY489" s="252"/>
      <c r="AZ489" s="252"/>
      <c r="BA489" s="252"/>
      <c r="BB489" s="252"/>
      <c r="BC489" s="252"/>
      <c r="BD489" s="252"/>
      <c r="BE489" s="252"/>
      <c r="BF489" s="252"/>
      <c r="BG489" s="252"/>
      <c r="BH489" s="252"/>
      <c r="BI489" s="252"/>
      <c r="BJ489" s="252"/>
      <c r="BK489" s="252"/>
      <c r="BL489" s="252"/>
      <c r="BM489" s="252"/>
      <c r="BN489" s="252"/>
      <c r="BO489" s="252"/>
      <c r="BP489" s="252"/>
      <c r="BQ489" s="252"/>
      <c r="BR489" s="252"/>
      <c r="BS489" s="252"/>
      <c r="BT489" s="252"/>
      <c r="BU489" s="252"/>
      <c r="BV489" s="252"/>
      <c r="BW489" s="252"/>
      <c r="BX489" s="252"/>
      <c r="BY489" s="252"/>
      <c r="BZ489" s="252"/>
      <c r="CA489" s="252"/>
      <c r="CB489" s="252"/>
      <c r="CC489" s="252"/>
      <c r="CD489" s="252"/>
      <c r="CE489" s="252"/>
      <c r="CF489" s="252"/>
    </row>
    <row r="490" spans="1:84" s="28" customFormat="1" ht="15" customHeight="1" x14ac:dyDescent="0.2">
      <c r="A490" s="70"/>
      <c r="B490" s="71"/>
      <c r="D490" s="91" t="s">
        <v>6</v>
      </c>
      <c r="E490" s="256"/>
      <c r="F490" s="257" t="str">
        <f>IF(OR(X490="",X490=EUconst_NA),"",IF(CNTR_SmallEmitter,1,X490))</f>
        <v/>
      </c>
      <c r="G490" s="826"/>
      <c r="H490" s="827"/>
      <c r="I490" s="99"/>
      <c r="J490" s="99"/>
      <c r="K490" s="221"/>
      <c r="L490" s="258"/>
      <c r="M490" s="834" t="str">
        <f>IF(OR(ISBLANK(L490),L490=EUconst_NoTier),"",IF($Z490=0,EUconst_NotApplicable,IF(ISERROR($Z490),"",$Z490)))</f>
        <v/>
      </c>
      <c r="N490" s="835"/>
      <c r="O490" s="84"/>
      <c r="P490" s="214"/>
      <c r="Q490" s="214"/>
      <c r="R490" s="238" t="str">
        <f>E485</f>
        <v/>
      </c>
      <c r="S490" s="152"/>
      <c r="T490" s="251" t="str">
        <f>IF(COUNTIF(EUconst_FactorRelevantInklPFC,E490)=0,"",INDEX(EUwideConstants!$C$665:$C$680,MATCH(E490,EUconst_FactorRelevantInklPFC,0))&amp;R490)</f>
        <v/>
      </c>
      <c r="U490" s="82"/>
      <c r="V490" s="251" t="str">
        <f>IF(T490="","",INDEX(EUwideConstants!$E$665:$E$680,MATCH(E490,EUconst_FactorRelevantInklPFC,0)))</f>
        <v/>
      </c>
      <c r="W490" s="82"/>
      <c r="X490" s="223" t="str">
        <f>IF(OR(R490="",T490=""),"",IF(CNTR_IsCategoryA,INDEX(EUwideConstants!$G:$G,MATCH(T490,EUwideConstants!$Q:$Q,0)),INDEX(EUwideConstants!$N:$N,MATCH(T490,EUwideConstants!$Q:$Q,0))))</f>
        <v/>
      </c>
      <c r="Y490" s="251" t="str">
        <f>IF(F490="","",IF(F490=EUconst_NA,"",INDEX(EUwideConstants!$H:$M,MATCH(T490,EUwideConstants!$Q:$Q,0),MATCH(F490,CNTR_TierList,0))))</f>
        <v/>
      </c>
      <c r="Z490" s="251" t="str">
        <f>IF(ISBLANK(L490),"",IF(L490=EUconst_NA,"",INDEX(EUwideConstants!$H:$M,MATCH(T490,EUwideConstants!$Q:$Q,0),MATCH(L490,CNTR_TierList,0))))</f>
        <v/>
      </c>
      <c r="AA490" s="82"/>
      <c r="AB490" s="223" t="b">
        <f>AND(COUNTA(CNTR_ListRelevantSections)&gt;0,E484="")</f>
        <v>0</v>
      </c>
      <c r="AC490" s="223" t="b">
        <f>AND(COUNTA(CNTR_ListRelevantSections)&gt;0,OR(E490="",AB490))</f>
        <v>0</v>
      </c>
      <c r="AD490" s="223" t="b">
        <f t="shared" ref="AD490:AE492" si="24">AC490</f>
        <v>0</v>
      </c>
      <c r="AE490" s="223" t="b">
        <f t="shared" si="24"/>
        <v>0</v>
      </c>
      <c r="AF490" s="223" t="b">
        <f>OR(AD490,AND(J490&lt;&gt;"",J490=FALSE))</f>
        <v>0</v>
      </c>
      <c r="AG490" s="223" t="b">
        <f>OR(AF490,AND(I490&lt;&gt;"",I490=FALSE))</f>
        <v>0</v>
      </c>
      <c r="AH490" s="82"/>
      <c r="AI490" s="82"/>
      <c r="AJ490" s="252"/>
      <c r="AK490" s="252"/>
      <c r="AL490" s="252"/>
      <c r="AM490" s="252"/>
      <c r="AN490" s="252"/>
      <c r="AO490" s="252"/>
      <c r="AP490" s="252"/>
      <c r="AQ490" s="252"/>
      <c r="AR490" s="252"/>
      <c r="AS490" s="252"/>
      <c r="AT490" s="252"/>
      <c r="AU490" s="252"/>
      <c r="AV490" s="252"/>
      <c r="AW490" s="252"/>
      <c r="AX490" s="252"/>
      <c r="AY490" s="252"/>
      <c r="AZ490" s="252"/>
      <c r="BA490" s="252"/>
      <c r="BB490" s="252"/>
      <c r="BC490" s="252"/>
      <c r="BD490" s="252"/>
      <c r="BE490" s="252"/>
      <c r="BF490" s="252"/>
      <c r="BG490" s="252"/>
      <c r="BH490" s="252"/>
      <c r="BI490" s="252"/>
      <c r="BJ490" s="252"/>
      <c r="BK490" s="252"/>
      <c r="BL490" s="252"/>
      <c r="BM490" s="252"/>
      <c r="BN490" s="252"/>
      <c r="BO490" s="252"/>
      <c r="BP490" s="252"/>
      <c r="BQ490" s="252"/>
      <c r="BR490" s="252"/>
      <c r="BS490" s="252"/>
      <c r="BT490" s="252"/>
      <c r="BU490" s="252"/>
      <c r="BV490" s="252"/>
      <c r="BW490" s="252"/>
      <c r="BX490" s="252"/>
      <c r="BY490" s="252"/>
      <c r="BZ490" s="252"/>
      <c r="CA490" s="252"/>
      <c r="CB490" s="252"/>
      <c r="CC490" s="252"/>
      <c r="CD490" s="252"/>
      <c r="CE490" s="252"/>
      <c r="CF490" s="252"/>
    </row>
    <row r="491" spans="1:84" s="28" customFormat="1" ht="15" customHeight="1" x14ac:dyDescent="0.2">
      <c r="A491" s="70"/>
      <c r="B491" s="71"/>
      <c r="D491" s="91" t="s">
        <v>8</v>
      </c>
      <c r="E491" s="256"/>
      <c r="F491" s="257" t="str">
        <f>IF(OR(X491="",X491=EUconst_NA),"",IF(CNTR_SmallEmitter,1,X491))</f>
        <v/>
      </c>
      <c r="G491" s="826"/>
      <c r="H491" s="827"/>
      <c r="I491" s="99"/>
      <c r="J491" s="99"/>
      <c r="K491" s="221"/>
      <c r="L491" s="258"/>
      <c r="M491" s="834" t="str">
        <f>IF(OR(ISBLANK(L491),L491=EUconst_NoTier),"",IF($Z491=0,EUconst_NotApplicable,IF(ISERROR($Z491),"",$Z491)))</f>
        <v/>
      </c>
      <c r="N491" s="835"/>
      <c r="O491" s="84"/>
      <c r="P491" s="214"/>
      <c r="Q491" s="214"/>
      <c r="R491" s="238" t="str">
        <f>R490</f>
        <v/>
      </c>
      <c r="S491" s="152"/>
      <c r="T491" s="251" t="str">
        <f>IF(COUNTIF(EUconst_FactorRelevantInklPFC,E491)=0,"",INDEX(EUwideConstants!$C$665:$C$680,MATCH(E491,EUconst_FactorRelevantInklPFC,0))&amp;R491)</f>
        <v/>
      </c>
      <c r="U491" s="82"/>
      <c r="V491" s="251" t="str">
        <f>IF(T491="","",INDEX(EUwideConstants!$E$665:$E$680,MATCH(E491,EUconst_FactorRelevantInklPFC,0)))</f>
        <v/>
      </c>
      <c r="W491" s="82"/>
      <c r="X491" s="223" t="str">
        <f>IF(OR(R491="",T491=""),"",IF(CNTR_IsCategoryA,INDEX(EUwideConstants!$G:$G,MATCH(T491,EUwideConstants!$Q:$Q,0)),INDEX(EUwideConstants!$N:$N,MATCH(T491,EUwideConstants!$Q:$Q,0))))</f>
        <v/>
      </c>
      <c r="Y491" s="251" t="str">
        <f>IF(F491="","",IF(F491=EUconst_NA,"",INDEX(EUwideConstants!$H:$M,MATCH(T491,EUwideConstants!$Q:$Q,0),MATCH(F491,CNTR_TierList,0))))</f>
        <v/>
      </c>
      <c r="Z491" s="251" t="str">
        <f>IF(ISBLANK(L491),"",IF(L491=EUconst_NA,"",INDEX(EUwideConstants!$H:$M,MATCH(T491,EUwideConstants!$Q:$Q,0),MATCH(L491,CNTR_TierList,0))))</f>
        <v/>
      </c>
      <c r="AA491" s="82"/>
      <c r="AB491" s="223" t="b">
        <f>AND(COUNTA(CNTR_ListRelevantSections)&gt;0,E484="")</f>
        <v>0</v>
      </c>
      <c r="AC491" s="223" t="b">
        <f>AND(COUNTA(CNTR_ListRelevantSections)&gt;0,OR(E491="",AB491))</f>
        <v>0</v>
      </c>
      <c r="AD491" s="223" t="b">
        <f t="shared" si="24"/>
        <v>0</v>
      </c>
      <c r="AE491" s="223" t="b">
        <f t="shared" si="24"/>
        <v>0</v>
      </c>
      <c r="AF491" s="223" t="b">
        <f>OR(AD491,AND(J491&lt;&gt;"",J491=FALSE))</f>
        <v>0</v>
      </c>
      <c r="AG491" s="223" t="b">
        <f>OR(AF491,AND(I491&lt;&gt;"",I491=FALSE))</f>
        <v>0</v>
      </c>
      <c r="AH491" s="82"/>
      <c r="AI491" s="82"/>
      <c r="AJ491" s="252"/>
      <c r="AK491" s="252"/>
      <c r="AL491" s="252"/>
      <c r="AM491" s="252"/>
      <c r="AN491" s="252"/>
      <c r="AO491" s="252"/>
      <c r="AP491" s="252"/>
      <c r="AQ491" s="252"/>
      <c r="AR491" s="252"/>
      <c r="AS491" s="252"/>
      <c r="AT491" s="252"/>
      <c r="AU491" s="252"/>
      <c r="AV491" s="252"/>
      <c r="AW491" s="252"/>
      <c r="AX491" s="252"/>
      <c r="AY491" s="252"/>
      <c r="AZ491" s="252"/>
      <c r="BA491" s="252"/>
      <c r="BB491" s="252"/>
      <c r="BC491" s="252"/>
      <c r="BD491" s="252"/>
      <c r="BE491" s="252"/>
      <c r="BF491" s="252"/>
      <c r="BG491" s="252"/>
      <c r="BH491" s="252"/>
      <c r="BI491" s="252"/>
      <c r="BJ491" s="252"/>
      <c r="BK491" s="252"/>
      <c r="BL491" s="252"/>
      <c r="BM491" s="252"/>
      <c r="BN491" s="252"/>
      <c r="BO491" s="252"/>
      <c r="BP491" s="252"/>
      <c r="BQ491" s="252"/>
      <c r="BR491" s="252"/>
      <c r="BS491" s="252"/>
      <c r="BT491" s="252"/>
      <c r="BU491" s="252"/>
      <c r="BV491" s="252"/>
      <c r="BW491" s="252"/>
      <c r="BX491" s="252"/>
      <c r="BY491" s="252"/>
      <c r="BZ491" s="252"/>
      <c r="CA491" s="252"/>
      <c r="CB491" s="252"/>
      <c r="CC491" s="252"/>
      <c r="CD491" s="252"/>
      <c r="CE491" s="252"/>
      <c r="CF491" s="252"/>
    </row>
    <row r="492" spans="1:84" s="28" customFormat="1" ht="15" customHeight="1" x14ac:dyDescent="0.2">
      <c r="A492" s="70"/>
      <c r="B492" s="71"/>
      <c r="D492" s="91" t="s">
        <v>9</v>
      </c>
      <c r="E492" s="256"/>
      <c r="F492" s="257" t="str">
        <f>IF(OR(X492="",X492=EUconst_NA),"",IF(CNTR_SmallEmitter,1,X492))</f>
        <v/>
      </c>
      <c r="G492" s="826"/>
      <c r="H492" s="827"/>
      <c r="I492" s="99"/>
      <c r="J492" s="99"/>
      <c r="K492" s="221"/>
      <c r="L492" s="258"/>
      <c r="M492" s="834" t="str">
        <f>IF(OR(ISBLANK(L492),L492=EUconst_NoTier),"",IF($Z492=0,EUconst_NotApplicable,IF(ISERROR($Z492),"",$Z492)))</f>
        <v/>
      </c>
      <c r="N492" s="835"/>
      <c r="O492" s="84"/>
      <c r="P492" s="214"/>
      <c r="Q492" s="214"/>
      <c r="R492" s="238" t="str">
        <f>R491</f>
        <v/>
      </c>
      <c r="S492" s="152"/>
      <c r="T492" s="251" t="str">
        <f>IF(COUNTIF(EUconst_FactorRelevantInklPFC,E492)=0,"",INDEX(EUwideConstants!$C$665:$C$680,MATCH(E492,EUconst_FactorRelevantInklPFC,0))&amp;R492)</f>
        <v/>
      </c>
      <c r="U492" s="82"/>
      <c r="V492" s="251" t="str">
        <f>IF(T492="","",INDEX(EUwideConstants!$E$665:$E$680,MATCH(E492,EUconst_FactorRelevantInklPFC,0)))</f>
        <v/>
      </c>
      <c r="W492" s="82"/>
      <c r="X492" s="223" t="str">
        <f>IF(OR(R492="",T492=""),"",IF(CNTR_IsCategoryA,INDEX(EUwideConstants!$G:$G,MATCH(T492,EUwideConstants!$Q:$Q,0)),INDEX(EUwideConstants!$N:$N,MATCH(T492,EUwideConstants!$Q:$Q,0))))</f>
        <v/>
      </c>
      <c r="Y492" s="251" t="str">
        <f>IF(F492="","",IF(F492=EUconst_NA,"",INDEX(EUwideConstants!$H:$M,MATCH(T492,EUwideConstants!$Q:$Q,0),MATCH(F492,CNTR_TierList,0))))</f>
        <v/>
      </c>
      <c r="Z492" s="251" t="str">
        <f>IF(ISBLANK(L492),"",IF(L492=EUconst_NA,"",INDEX(EUwideConstants!$H:$M,MATCH(T492,EUwideConstants!$Q:$Q,0),MATCH(L492,CNTR_TierList,0))))</f>
        <v/>
      </c>
      <c r="AA492" s="82"/>
      <c r="AB492" s="223" t="b">
        <f>AND(COUNTA(CNTR_ListRelevantSections)&gt;0,E484="")</f>
        <v>0</v>
      </c>
      <c r="AC492" s="223" t="b">
        <f>AND(COUNTA(CNTR_ListRelevantSections)&gt;0,OR(E492="",AB492))</f>
        <v>0</v>
      </c>
      <c r="AD492" s="223" t="b">
        <f t="shared" si="24"/>
        <v>0</v>
      </c>
      <c r="AE492" s="223" t="b">
        <f t="shared" si="24"/>
        <v>0</v>
      </c>
      <c r="AF492" s="223" t="b">
        <f>OR(AD492,AND(J492&lt;&gt;"",J492=FALSE))</f>
        <v>0</v>
      </c>
      <c r="AG492" s="223" t="b">
        <f>OR(AF492,AND(I492&lt;&gt;"",I492=FALSE))</f>
        <v>0</v>
      </c>
      <c r="AH492" s="82"/>
      <c r="AI492" s="82"/>
      <c r="AJ492" s="252"/>
      <c r="AK492" s="252"/>
      <c r="AL492" s="252"/>
      <c r="AM492" s="252"/>
      <c r="AN492" s="252"/>
      <c r="AO492" s="252"/>
      <c r="AP492" s="252"/>
      <c r="AQ492" s="252"/>
      <c r="AR492" s="252"/>
      <c r="AS492" s="252"/>
      <c r="AT492" s="252"/>
      <c r="AU492" s="252"/>
      <c r="AV492" s="252"/>
      <c r="AW492" s="252"/>
      <c r="AX492" s="252"/>
      <c r="AY492" s="252"/>
      <c r="AZ492" s="252"/>
      <c r="BA492" s="252"/>
      <c r="BB492" s="252"/>
      <c r="BC492" s="252"/>
      <c r="BD492" s="252"/>
      <c r="BE492" s="252"/>
      <c r="BF492" s="252"/>
      <c r="BG492" s="252"/>
      <c r="BH492" s="252"/>
      <c r="BI492" s="252"/>
      <c r="BJ492" s="252"/>
      <c r="BK492" s="252"/>
      <c r="BL492" s="252"/>
      <c r="BM492" s="252"/>
      <c r="BN492" s="252"/>
      <c r="BO492" s="252"/>
      <c r="BP492" s="252"/>
      <c r="BQ492" s="252"/>
      <c r="BR492" s="252"/>
      <c r="BS492" s="252"/>
      <c r="BT492" s="252"/>
      <c r="BU492" s="252"/>
      <c r="BV492" s="252"/>
      <c r="BW492" s="252"/>
      <c r="BX492" s="252"/>
      <c r="BY492" s="252"/>
      <c r="BZ492" s="252"/>
      <c r="CA492" s="252"/>
      <c r="CB492" s="252"/>
      <c r="CC492" s="252"/>
      <c r="CD492" s="252"/>
      <c r="CE492" s="252"/>
      <c r="CF492" s="252"/>
    </row>
    <row r="493" spans="1:84" s="28" customFormat="1" ht="5.0999999999999996" customHeight="1" x14ac:dyDescent="0.2">
      <c r="A493" s="70"/>
      <c r="B493" s="71"/>
      <c r="C493" s="15"/>
      <c r="D493" s="121"/>
      <c r="G493" s="121"/>
      <c r="H493" s="121"/>
      <c r="I493" s="121"/>
      <c r="J493" s="121"/>
      <c r="O493" s="84"/>
      <c r="P493" s="214"/>
      <c r="Q493" s="214"/>
      <c r="R493" s="214"/>
      <c r="S493" s="214"/>
      <c r="T493" s="82"/>
      <c r="U493" s="82"/>
      <c r="V493" s="82"/>
      <c r="W493" s="82"/>
      <c r="X493" s="82"/>
      <c r="Y493" s="82"/>
      <c r="Z493" s="82"/>
      <c r="AA493" s="82"/>
      <c r="AB493" s="82"/>
      <c r="AC493" s="82"/>
      <c r="AD493" s="82"/>
      <c r="AE493" s="82"/>
      <c r="AF493" s="82"/>
      <c r="AG493" s="82"/>
      <c r="AH493" s="82"/>
      <c r="AI493" s="82"/>
    </row>
    <row r="494" spans="1:84" s="28" customFormat="1" ht="12.75" customHeight="1" x14ac:dyDescent="0.2">
      <c r="A494" s="70"/>
      <c r="B494" s="71"/>
      <c r="D494" s="121" t="s">
        <v>12</v>
      </c>
      <c r="E494" s="259" t="str">
        <f>Translations!$B$94</f>
        <v>Beskrivning</v>
      </c>
      <c r="G494" s="260"/>
      <c r="H494" s="121"/>
      <c r="I494" s="121"/>
      <c r="J494" s="121"/>
      <c r="K494" s="121"/>
      <c r="L494" s="121"/>
      <c r="M494" s="121"/>
      <c r="N494" s="121"/>
      <c r="O494" s="84"/>
      <c r="P494" s="214"/>
      <c r="Q494" s="214"/>
      <c r="R494" s="214"/>
      <c r="S494" s="214"/>
      <c r="T494" s="82"/>
      <c r="U494" s="82"/>
      <c r="V494" s="82"/>
      <c r="W494" s="82"/>
      <c r="X494" s="82"/>
      <c r="Y494" s="82"/>
      <c r="Z494" s="82"/>
      <c r="AA494" s="82"/>
      <c r="AB494" s="82"/>
      <c r="AC494" s="82"/>
      <c r="AD494" s="82"/>
      <c r="AE494" s="82"/>
      <c r="AF494" s="82"/>
      <c r="AG494" s="82"/>
      <c r="AH494" s="82"/>
      <c r="AI494" s="82"/>
    </row>
    <row r="495" spans="1:84" s="28" customFormat="1" ht="12.75" customHeight="1" x14ac:dyDescent="0.2">
      <c r="A495" s="70"/>
      <c r="B495" s="213"/>
      <c r="C495" s="15"/>
      <c r="D495" s="121"/>
      <c r="E495" s="757" t="str">
        <f>Translations!$B$588</f>
        <v>Om du behöver mer utrymme för beskrivningen kan du också använda externa filer och hänvisa till dem här.</v>
      </c>
      <c r="F495" s="757"/>
      <c r="G495" s="757"/>
      <c r="H495" s="757"/>
      <c r="I495" s="757"/>
      <c r="J495" s="757"/>
      <c r="K495" s="757"/>
      <c r="L495" s="757"/>
      <c r="M495" s="757"/>
      <c r="N495" s="757"/>
      <c r="O495" s="84"/>
      <c r="P495" s="77"/>
      <c r="Q495" s="214"/>
      <c r="R495" s="214"/>
      <c r="S495" s="214"/>
      <c r="T495" s="82"/>
      <c r="U495" s="82"/>
      <c r="V495" s="82"/>
      <c r="W495" s="82"/>
      <c r="X495" s="82"/>
      <c r="Y495" s="82"/>
      <c r="Z495" s="82"/>
      <c r="AA495" s="82"/>
      <c r="AB495" s="82"/>
      <c r="AC495" s="82"/>
      <c r="AD495" s="82"/>
      <c r="AE495" s="82"/>
      <c r="AF495" s="82"/>
      <c r="AG495" s="82"/>
      <c r="AH495" s="82"/>
      <c r="AI495" s="82"/>
    </row>
    <row r="496" spans="1:84" s="28" customFormat="1" ht="12.75" customHeight="1" x14ac:dyDescent="0.2">
      <c r="A496" s="261"/>
      <c r="B496" s="78"/>
      <c r="E496" s="836"/>
      <c r="F496" s="837"/>
      <c r="G496" s="837"/>
      <c r="H496" s="837"/>
      <c r="I496" s="837"/>
      <c r="J496" s="837"/>
      <c r="K496" s="837"/>
      <c r="L496" s="837"/>
      <c r="M496" s="837"/>
      <c r="N496" s="838"/>
      <c r="O496" s="81"/>
      <c r="P496" s="82"/>
      <c r="Q496" s="82"/>
      <c r="R496" s="82"/>
      <c r="S496" s="82"/>
      <c r="T496" s="82"/>
      <c r="U496" s="82"/>
      <c r="V496" s="82"/>
      <c r="W496" s="82"/>
      <c r="X496" s="82"/>
      <c r="Y496" s="82"/>
      <c r="Z496" s="82"/>
      <c r="AA496" s="82"/>
      <c r="AB496" s="82"/>
      <c r="AC496" s="82"/>
      <c r="AD496" s="82"/>
      <c r="AE496" s="82"/>
      <c r="AF496" s="82"/>
      <c r="AG496" s="82"/>
      <c r="AH496" s="82"/>
      <c r="AI496" s="251" t="b">
        <f>AND(COUNTA(CNTR_ListRelevantSections)&gt;0,OR(AB492,COUNTA(E490:E492)=0))</f>
        <v>0</v>
      </c>
    </row>
    <row r="497" spans="1:84" s="28" customFormat="1" ht="12.75" customHeight="1" x14ac:dyDescent="0.2">
      <c r="A497" s="261"/>
      <c r="B497" s="78"/>
      <c r="E497" s="828"/>
      <c r="F497" s="829"/>
      <c r="G497" s="829"/>
      <c r="H497" s="829"/>
      <c r="I497" s="829"/>
      <c r="J497" s="829"/>
      <c r="K497" s="829"/>
      <c r="L497" s="829"/>
      <c r="M497" s="829"/>
      <c r="N497" s="830"/>
      <c r="O497" s="81"/>
      <c r="P497" s="82"/>
      <c r="Q497" s="82"/>
      <c r="R497" s="82"/>
      <c r="S497" s="82"/>
      <c r="T497" s="82"/>
      <c r="U497" s="82"/>
      <c r="V497" s="82"/>
      <c r="W497" s="82"/>
      <c r="X497" s="82"/>
      <c r="Y497" s="82"/>
      <c r="Z497" s="82"/>
      <c r="AA497" s="82"/>
      <c r="AB497" s="82"/>
      <c r="AC497" s="82"/>
      <c r="AD497" s="82"/>
      <c r="AE497" s="82"/>
      <c r="AF497" s="82"/>
      <c r="AG497" s="82"/>
      <c r="AH497" s="82"/>
      <c r="AI497" s="251" t="b">
        <f>AI496</f>
        <v>0</v>
      </c>
    </row>
    <row r="498" spans="1:84" s="28" customFormat="1" ht="12.75" customHeight="1" x14ac:dyDescent="0.2">
      <c r="A498" s="261"/>
      <c r="B498" s="78"/>
      <c r="E498" s="828"/>
      <c r="F498" s="829"/>
      <c r="G498" s="829"/>
      <c r="H498" s="829"/>
      <c r="I498" s="829"/>
      <c r="J498" s="829"/>
      <c r="K498" s="829"/>
      <c r="L498" s="829"/>
      <c r="M498" s="829"/>
      <c r="N498" s="830"/>
      <c r="O498" s="81"/>
      <c r="P498" s="82"/>
      <c r="Q498" s="82"/>
      <c r="R498" s="82"/>
      <c r="S498" s="82"/>
      <c r="T498" s="82"/>
      <c r="U498" s="82"/>
      <c r="V498" s="82"/>
      <c r="W498" s="82"/>
      <c r="X498" s="82"/>
      <c r="Y498" s="82"/>
      <c r="Z498" s="82"/>
      <c r="AA498" s="82"/>
      <c r="AB498" s="82"/>
      <c r="AC498" s="82"/>
      <c r="AD498" s="82"/>
      <c r="AE498" s="82"/>
      <c r="AF498" s="82"/>
      <c r="AG498" s="82"/>
      <c r="AH498" s="82"/>
      <c r="AI498" s="251" t="b">
        <f>AI497</f>
        <v>0</v>
      </c>
    </row>
    <row r="499" spans="1:84" s="28" customFormat="1" ht="12.75" customHeight="1" x14ac:dyDescent="0.2">
      <c r="A499" s="261"/>
      <c r="B499" s="78"/>
      <c r="E499" s="828"/>
      <c r="F499" s="829"/>
      <c r="G499" s="829"/>
      <c r="H499" s="829"/>
      <c r="I499" s="829"/>
      <c r="J499" s="829"/>
      <c r="K499" s="829"/>
      <c r="L499" s="829"/>
      <c r="M499" s="829"/>
      <c r="N499" s="830"/>
      <c r="O499" s="81"/>
      <c r="P499" s="82"/>
      <c r="Q499" s="82"/>
      <c r="R499" s="82"/>
      <c r="S499" s="82"/>
      <c r="T499" s="82"/>
      <c r="U499" s="82"/>
      <c r="V499" s="82"/>
      <c r="W499" s="82"/>
      <c r="X499" s="82"/>
      <c r="Y499" s="82"/>
      <c r="Z499" s="82"/>
      <c r="AA499" s="82"/>
      <c r="AB499" s="82"/>
      <c r="AC499" s="82"/>
      <c r="AD499" s="82"/>
      <c r="AE499" s="82"/>
      <c r="AF499" s="82"/>
      <c r="AG499" s="82"/>
      <c r="AH499" s="82"/>
      <c r="AI499" s="251" t="b">
        <f>AI498</f>
        <v>0</v>
      </c>
    </row>
    <row r="500" spans="1:84" s="28" customFormat="1" ht="12.75" customHeight="1" x14ac:dyDescent="0.2">
      <c r="A500" s="261"/>
      <c r="B500" s="78"/>
      <c r="E500" s="831"/>
      <c r="F500" s="832"/>
      <c r="G500" s="832"/>
      <c r="H500" s="832"/>
      <c r="I500" s="832"/>
      <c r="J500" s="832"/>
      <c r="K500" s="832"/>
      <c r="L500" s="832"/>
      <c r="M500" s="832"/>
      <c r="N500" s="833"/>
      <c r="O500" s="81"/>
      <c r="P500" s="82"/>
      <c r="Q500" s="82"/>
      <c r="R500" s="82"/>
      <c r="S500" s="82"/>
      <c r="T500" s="82"/>
      <c r="U500" s="82"/>
      <c r="V500" s="82"/>
      <c r="W500" s="82"/>
      <c r="X500" s="82"/>
      <c r="Y500" s="82"/>
      <c r="Z500" s="82"/>
      <c r="AA500" s="82"/>
      <c r="AB500" s="82"/>
      <c r="AC500" s="82"/>
      <c r="AD500" s="82"/>
      <c r="AE500" s="82"/>
      <c r="AF500" s="82"/>
      <c r="AG500" s="82"/>
      <c r="AH500" s="82"/>
      <c r="AI500" s="251" t="b">
        <f>AI499</f>
        <v>0</v>
      </c>
    </row>
    <row r="501" spans="1:84" s="28" customFormat="1" ht="12.75" customHeight="1" thickBot="1" x14ac:dyDescent="0.25">
      <c r="A501" s="261"/>
      <c r="B501" s="78"/>
      <c r="D501" s="121"/>
      <c r="E501" s="262"/>
      <c r="F501" s="262"/>
      <c r="G501" s="262"/>
      <c r="H501" s="262"/>
      <c r="I501" s="262"/>
      <c r="J501" s="262"/>
      <c r="K501" s="262"/>
      <c r="L501" s="262"/>
      <c r="M501" s="262"/>
      <c r="N501" s="121"/>
      <c r="O501" s="81"/>
      <c r="P501" s="82"/>
      <c r="Q501" s="82"/>
      <c r="R501" s="82"/>
      <c r="S501" s="82"/>
      <c r="T501" s="82"/>
      <c r="U501" s="82"/>
      <c r="V501" s="82"/>
      <c r="W501" s="82"/>
      <c r="X501" s="82"/>
      <c r="Y501" s="82"/>
      <c r="Z501" s="82"/>
      <c r="AA501" s="82"/>
      <c r="AB501" s="82"/>
      <c r="AC501" s="82"/>
      <c r="AD501" s="82"/>
      <c r="AE501" s="82"/>
      <c r="AF501" s="82"/>
      <c r="AG501" s="82"/>
      <c r="AH501" s="82"/>
      <c r="AI501" s="82"/>
      <c r="CF501" s="263"/>
    </row>
    <row r="502" spans="1:84" ht="13.5" customHeight="1" thickBot="1" x14ac:dyDescent="0.25">
      <c r="A502" s="65"/>
      <c r="B502" s="69"/>
      <c r="C502" s="244"/>
      <c r="D502" s="245"/>
      <c r="E502" s="246"/>
      <c r="F502" s="247"/>
      <c r="G502" s="248"/>
      <c r="H502" s="248"/>
      <c r="I502" s="248"/>
      <c r="J502" s="248"/>
      <c r="K502" s="248"/>
      <c r="L502" s="248"/>
      <c r="M502" s="248"/>
      <c r="N502" s="248"/>
      <c r="O502" s="67"/>
      <c r="U502" s="188"/>
      <c r="X502" s="188"/>
    </row>
    <row r="503" spans="1:84" s="28" customFormat="1" ht="15" customHeight="1" thickBot="1" x14ac:dyDescent="0.25">
      <c r="A503" s="159" t="str">
        <f>IF(E503="","","PRINT")</f>
        <v/>
      </c>
      <c r="B503" s="71"/>
      <c r="C503" s="218">
        <f>C484+1</f>
        <v>26</v>
      </c>
      <c r="D503" s="15"/>
      <c r="E503" s="848"/>
      <c r="F503" s="849"/>
      <c r="G503" s="849"/>
      <c r="H503" s="849"/>
      <c r="I503" s="849"/>
      <c r="J503" s="849"/>
      <c r="K503" s="849"/>
      <c r="L503" s="850"/>
      <c r="M503" s="842" t="str">
        <f>IF(E504="","",INDEX(EUwideConstants!$F$312:$F$353,MATCH(E504,EUConst_TierActivityListNames,0)))</f>
        <v/>
      </c>
      <c r="N503" s="843"/>
      <c r="O503" s="151"/>
      <c r="P503" s="223" t="str">
        <f>IF(AND(E503&lt;&gt;"",COUNTIF(P504:$P$603,"PRINT")=0),"PRINT","")</f>
        <v/>
      </c>
      <c r="Q503" s="152"/>
      <c r="R503" s="249" t="str">
        <f>IF(E503="","",MATCH(E503,'B_Beskrivning av förbättringar'!$Q$54:$Q$83,0))</f>
        <v/>
      </c>
      <c r="S503" s="250" t="s">
        <v>21</v>
      </c>
      <c r="T503" s="152"/>
      <c r="U503" s="152"/>
      <c r="V503" s="152"/>
      <c r="W503" s="152"/>
      <c r="X503" s="152"/>
      <c r="Y503" s="152"/>
      <c r="Z503" s="152"/>
      <c r="AA503" s="152"/>
      <c r="AB503" s="152"/>
      <c r="AC503" s="152"/>
      <c r="AD503" s="152"/>
      <c r="AE503" s="152"/>
      <c r="AF503" s="152"/>
      <c r="AG503" s="152"/>
      <c r="AH503" s="152"/>
      <c r="AI503" s="251" t="b">
        <f>CNTR_CalcRelevant=EUconst_NotRelevant</f>
        <v>0</v>
      </c>
      <c r="AJ503" s="252"/>
      <c r="AK503" s="252"/>
      <c r="AL503" s="252"/>
      <c r="AM503" s="252"/>
      <c r="AN503" s="252"/>
      <c r="AO503" s="252"/>
      <c r="AP503" s="252"/>
      <c r="AQ503" s="252"/>
      <c r="AR503" s="252"/>
      <c r="AS503" s="252"/>
      <c r="AT503" s="252"/>
      <c r="AU503" s="252"/>
      <c r="AV503" s="252"/>
      <c r="AW503" s="252"/>
      <c r="AX503" s="252"/>
      <c r="AY503" s="252"/>
      <c r="AZ503" s="252"/>
      <c r="BA503" s="252"/>
      <c r="BB503" s="252"/>
      <c r="BC503" s="252"/>
      <c r="BD503" s="252"/>
      <c r="BE503" s="252"/>
      <c r="BF503" s="252"/>
      <c r="BG503" s="252"/>
      <c r="BH503" s="252"/>
      <c r="BI503" s="252"/>
      <c r="BJ503" s="252"/>
      <c r="BK503" s="252"/>
      <c r="BL503" s="252"/>
      <c r="BM503" s="252"/>
      <c r="BN503" s="252"/>
      <c r="BO503" s="252"/>
      <c r="BP503" s="252"/>
      <c r="BQ503" s="252"/>
      <c r="BR503" s="252"/>
      <c r="BS503" s="252"/>
      <c r="BT503" s="252"/>
      <c r="BU503" s="252"/>
      <c r="BV503" s="252"/>
      <c r="BW503" s="252"/>
      <c r="BX503" s="252"/>
      <c r="BY503" s="252"/>
      <c r="BZ503" s="252"/>
      <c r="CA503" s="252"/>
      <c r="CB503" s="252"/>
      <c r="CC503" s="252"/>
      <c r="CD503" s="252"/>
      <c r="CE503" s="252"/>
      <c r="CF503" s="252"/>
    </row>
    <row r="504" spans="1:84" s="28" customFormat="1" ht="15" customHeight="1" thickBot="1" x14ac:dyDescent="0.25">
      <c r="A504" s="70"/>
      <c r="B504" s="71"/>
      <c r="C504" s="15"/>
      <c r="D504" s="15"/>
      <c r="E504" s="839" t="str">
        <f>IF(E503="","",INDEX('B_Beskrivning av förbättringar'!$E$54:$E$83,R503))</f>
        <v/>
      </c>
      <c r="F504" s="840"/>
      <c r="G504" s="840"/>
      <c r="H504" s="840"/>
      <c r="I504" s="840"/>
      <c r="J504" s="840"/>
      <c r="K504" s="840"/>
      <c r="L504" s="841"/>
      <c r="M504" s="842" t="str">
        <f>IF(E503="","",INDEX('B_Beskrivning av förbättringar'!$M$54:$M$83,R503))</f>
        <v/>
      </c>
      <c r="N504" s="843"/>
      <c r="O504" s="151"/>
      <c r="P504" s="82"/>
      <c r="Q504" s="152"/>
      <c r="R504" s="238" t="str">
        <f>E504</f>
        <v/>
      </c>
      <c r="S504" s="238" t="str">
        <f>IF(E504="","",MATCH(E504,EUConst_TierActivityListNames,0)&gt;40)</f>
        <v/>
      </c>
      <c r="T504" s="152"/>
      <c r="U504" s="152"/>
      <c r="V504" s="152"/>
      <c r="W504" s="152"/>
      <c r="X504" s="152"/>
      <c r="Y504" s="152"/>
      <c r="Z504" s="152"/>
      <c r="AA504" s="152"/>
      <c r="AB504" s="152"/>
      <c r="AC504" s="152"/>
      <c r="AD504" s="152"/>
      <c r="AE504" s="152"/>
      <c r="AF504" s="152"/>
      <c r="AG504" s="152"/>
      <c r="AH504" s="152"/>
      <c r="AI504" s="152"/>
      <c r="AJ504" s="252"/>
      <c r="AK504" s="252"/>
      <c r="AL504" s="252"/>
      <c r="AM504" s="252"/>
      <c r="AN504" s="252"/>
      <c r="AO504" s="252"/>
      <c r="AP504" s="252"/>
      <c r="AQ504" s="252"/>
      <c r="AR504" s="252"/>
      <c r="AS504" s="252"/>
      <c r="AT504" s="252"/>
      <c r="AU504" s="252"/>
      <c r="AV504" s="252"/>
      <c r="AW504" s="252"/>
      <c r="AX504" s="252"/>
      <c r="AY504" s="252"/>
      <c r="AZ504" s="252"/>
      <c r="BA504" s="252"/>
      <c r="BB504" s="252"/>
      <c r="BC504" s="252"/>
      <c r="BD504" s="252"/>
      <c r="BE504" s="252"/>
      <c r="BF504" s="252"/>
      <c r="BG504" s="252"/>
      <c r="BH504" s="252"/>
      <c r="BI504" s="252"/>
      <c r="BJ504" s="252"/>
      <c r="BK504" s="252"/>
      <c r="BL504" s="252"/>
      <c r="BM504" s="252"/>
      <c r="BN504" s="252"/>
      <c r="BO504" s="252"/>
      <c r="BP504" s="252"/>
      <c r="BQ504" s="252"/>
      <c r="BR504" s="252"/>
      <c r="BS504" s="252"/>
      <c r="BT504" s="252"/>
      <c r="BU504" s="252"/>
      <c r="BV504" s="252"/>
      <c r="BW504" s="252"/>
      <c r="BX504" s="252"/>
      <c r="BY504" s="252"/>
      <c r="BZ504" s="252"/>
      <c r="CA504" s="252"/>
      <c r="CB504" s="252"/>
      <c r="CC504" s="252"/>
      <c r="CD504" s="252"/>
      <c r="CE504" s="252"/>
      <c r="CF504" s="252"/>
    </row>
    <row r="505" spans="1:84" s="28" customFormat="1" ht="5.0999999999999996" customHeight="1" x14ac:dyDescent="0.2">
      <c r="A505" s="70"/>
      <c r="B505" s="71"/>
      <c r="C505" s="15"/>
      <c r="D505" s="15"/>
      <c r="E505" s="15"/>
      <c r="F505" s="15"/>
      <c r="G505" s="5"/>
      <c r="H505" s="5"/>
      <c r="I505" s="5"/>
      <c r="M505" s="5"/>
      <c r="N505" s="5"/>
      <c r="O505" s="151"/>
      <c r="P505" s="214"/>
      <c r="Q505" s="152"/>
      <c r="R505" s="152"/>
      <c r="S505" s="152"/>
      <c r="T505" s="152"/>
      <c r="U505" s="152"/>
      <c r="V505" s="152"/>
      <c r="W505" s="152"/>
      <c r="X505" s="152"/>
      <c r="Y505" s="152"/>
      <c r="Z505" s="152"/>
      <c r="AA505" s="152"/>
      <c r="AB505" s="152"/>
      <c r="AC505" s="152"/>
      <c r="AD505" s="152"/>
      <c r="AE505" s="152"/>
      <c r="AF505" s="152"/>
      <c r="AG505" s="152"/>
      <c r="AH505" s="152"/>
      <c r="AI505" s="152"/>
      <c r="AJ505" s="252"/>
      <c r="AK505" s="252"/>
      <c r="AL505" s="252"/>
      <c r="AM505" s="252"/>
      <c r="AN505" s="252"/>
      <c r="AO505" s="252"/>
      <c r="AP505" s="252"/>
      <c r="AQ505" s="252"/>
      <c r="AR505" s="252"/>
      <c r="AS505" s="252"/>
      <c r="AT505" s="252"/>
      <c r="AU505" s="252"/>
      <c r="AV505" s="252"/>
      <c r="AW505" s="252"/>
      <c r="AX505" s="252"/>
      <c r="AY505" s="252"/>
      <c r="AZ505" s="252"/>
      <c r="BA505" s="252"/>
      <c r="BB505" s="252"/>
      <c r="BC505" s="252"/>
      <c r="BD505" s="252"/>
      <c r="BE505" s="252"/>
      <c r="BF505" s="252"/>
      <c r="BG505" s="252"/>
      <c r="BH505" s="252"/>
      <c r="BI505" s="252"/>
      <c r="BJ505" s="252"/>
      <c r="BK505" s="252"/>
      <c r="BL505" s="252"/>
      <c r="BM505" s="252"/>
      <c r="BN505" s="252"/>
      <c r="BO505" s="252"/>
      <c r="BP505" s="252"/>
      <c r="BQ505" s="252"/>
      <c r="BR505" s="252"/>
      <c r="BS505" s="252"/>
      <c r="BT505" s="252"/>
      <c r="BU505" s="252"/>
      <c r="BV505" s="252"/>
      <c r="BW505" s="252"/>
      <c r="BX505" s="252"/>
      <c r="BY505" s="252"/>
      <c r="BZ505" s="252"/>
      <c r="CA505" s="252"/>
      <c r="CB505" s="252"/>
      <c r="CC505" s="252"/>
      <c r="CD505" s="252"/>
      <c r="CE505" s="252"/>
      <c r="CF505" s="252"/>
    </row>
    <row r="506" spans="1:84" s="28" customFormat="1" ht="12.75" customHeight="1" x14ac:dyDescent="0.2">
      <c r="A506" s="70"/>
      <c r="B506" s="71"/>
      <c r="C506" s="15"/>
      <c r="D506" s="15"/>
      <c r="F506" s="844" t="str">
        <f>IF(E503="","",HYPERLINK("#JUMP_E_8",EUconst_FurtherGuidancePoint1))</f>
        <v/>
      </c>
      <c r="G506" s="845"/>
      <c r="H506" s="845"/>
      <c r="I506" s="845"/>
      <c r="J506" s="845"/>
      <c r="K506" s="845"/>
      <c r="L506" s="845"/>
      <c r="M506" s="846"/>
      <c r="N506" s="5"/>
      <c r="O506" s="151"/>
      <c r="P506" s="214"/>
      <c r="Q506" s="152"/>
      <c r="R506" s="152"/>
      <c r="S506" s="152"/>
      <c r="T506" s="152"/>
      <c r="U506" s="152"/>
      <c r="V506" s="152"/>
      <c r="W506" s="152"/>
      <c r="X506" s="152"/>
      <c r="Y506" s="152"/>
      <c r="Z506" s="152"/>
      <c r="AA506" s="152"/>
      <c r="AB506" s="152"/>
      <c r="AC506" s="152"/>
      <c r="AD506" s="152"/>
      <c r="AE506" s="152"/>
      <c r="AF506" s="152"/>
      <c r="AG506" s="152"/>
      <c r="AH506" s="152"/>
      <c r="AI506" s="152"/>
      <c r="AJ506" s="252"/>
      <c r="AK506" s="252"/>
      <c r="AL506" s="252"/>
      <c r="AM506" s="252"/>
      <c r="AN506" s="252"/>
      <c r="AO506" s="252"/>
      <c r="AP506" s="252"/>
      <c r="AQ506" s="252"/>
      <c r="AR506" s="252"/>
      <c r="AS506" s="252"/>
      <c r="AT506" s="252"/>
      <c r="AU506" s="252"/>
      <c r="AV506" s="252"/>
      <c r="AW506" s="252"/>
      <c r="AX506" s="252"/>
      <c r="AY506" s="252"/>
      <c r="AZ506" s="252"/>
      <c r="BA506" s="252"/>
      <c r="BB506" s="252"/>
      <c r="BC506" s="252"/>
      <c r="BD506" s="252"/>
      <c r="BE506" s="252"/>
      <c r="BF506" s="252"/>
      <c r="BG506" s="252"/>
      <c r="BH506" s="252"/>
      <c r="BI506" s="252"/>
      <c r="BJ506" s="252"/>
      <c r="BK506" s="252"/>
      <c r="BL506" s="252"/>
      <c r="BM506" s="252"/>
      <c r="BN506" s="252"/>
      <c r="BO506" s="252"/>
      <c r="BP506" s="252"/>
      <c r="BQ506" s="252"/>
      <c r="BR506" s="252"/>
      <c r="BS506" s="252"/>
      <c r="BT506" s="252"/>
      <c r="BU506" s="252"/>
      <c r="BV506" s="252"/>
      <c r="BW506" s="252"/>
      <c r="BX506" s="252"/>
      <c r="BY506" s="252"/>
      <c r="BZ506" s="252"/>
      <c r="CA506" s="252"/>
      <c r="CB506" s="252"/>
      <c r="CC506" s="252"/>
      <c r="CD506" s="252"/>
      <c r="CE506" s="252"/>
      <c r="CF506" s="252"/>
    </row>
    <row r="507" spans="1:84" s="28" customFormat="1" ht="5.0999999999999996" customHeight="1" x14ac:dyDescent="0.2">
      <c r="A507" s="70"/>
      <c r="B507" s="71"/>
      <c r="C507" s="15"/>
      <c r="D507" s="121"/>
      <c r="O507" s="84"/>
      <c r="P507" s="214"/>
      <c r="Q507" s="214"/>
      <c r="R507" s="214"/>
      <c r="S507" s="152"/>
      <c r="T507" s="82"/>
      <c r="U507" s="82"/>
      <c r="V507" s="82"/>
      <c r="W507" s="82"/>
      <c r="X507" s="82"/>
      <c r="Y507" s="82"/>
      <c r="Z507" s="152"/>
      <c r="AA507" s="82"/>
      <c r="AB507" s="82"/>
      <c r="AC507" s="82"/>
      <c r="AD507" s="82"/>
      <c r="AE507" s="82"/>
      <c r="AF507" s="82"/>
      <c r="AG507" s="82"/>
      <c r="AH507" s="82"/>
      <c r="AI507" s="82"/>
    </row>
    <row r="508" spans="1:84" s="28" customFormat="1" ht="38.85" customHeight="1" x14ac:dyDescent="0.2">
      <c r="A508" s="70"/>
      <c r="B508" s="71"/>
      <c r="C508" s="15"/>
      <c r="E508" s="253" t="str">
        <f>Translations!$B$609</f>
        <v>Verksamhetsuppgifter eller beräkningsfaktor:</v>
      </c>
      <c r="F508" s="254" t="str">
        <f>Translations!$B$601</f>
        <v>Krävd nivå:</v>
      </c>
      <c r="G508" s="847" t="str">
        <f>Translations!$B$610</f>
        <v xml:space="preserve">Skäl för tidigare avvikelse: </v>
      </c>
      <c r="H508" s="847"/>
      <c r="I508" s="253" t="str">
        <f>Translations!$B$611</f>
        <v>Inverkan på nivåer?</v>
      </c>
      <c r="J508" s="253" t="str">
        <f>Translations!$B$612</f>
        <v>Vidtagna åtgärder:</v>
      </c>
      <c r="K508" s="254" t="str">
        <f>Translations!$B$585</f>
        <v>När?</v>
      </c>
      <c r="L508" s="254" t="str">
        <f>Translations!$B$603</f>
        <v>Tillämpad nivå:</v>
      </c>
      <c r="O508" s="151"/>
      <c r="P508" s="82"/>
      <c r="Q508" s="152"/>
      <c r="R508" s="214"/>
      <c r="S508" s="214"/>
      <c r="T508" s="152"/>
      <c r="U508" s="152"/>
      <c r="V508" s="152"/>
      <c r="W508" s="152"/>
      <c r="X508" s="152"/>
      <c r="Y508" s="152"/>
      <c r="Z508" s="152"/>
      <c r="AA508" s="255" t="s">
        <v>22</v>
      </c>
      <c r="AB508" s="152" t="str">
        <f>$E$33</f>
        <v>Verksamhetsuppgifter eller beräkningsfaktor:</v>
      </c>
      <c r="AC508" s="152" t="str">
        <f>G508</f>
        <v xml:space="preserve">Skäl för tidigare avvikelse: </v>
      </c>
      <c r="AD508" s="152" t="str">
        <f>I508</f>
        <v>Inverkan på nivåer?</v>
      </c>
      <c r="AE508" s="152" t="str">
        <f>J508</f>
        <v>Vidtagna åtgärder:</v>
      </c>
      <c r="AF508" s="152" t="str">
        <f>K508</f>
        <v>När?</v>
      </c>
      <c r="AG508" s="152" t="str">
        <f>L508</f>
        <v>Tillämpad nivå:</v>
      </c>
      <c r="AH508" s="152"/>
      <c r="AI508" s="82"/>
      <c r="AJ508" s="252"/>
      <c r="AK508" s="252"/>
      <c r="AL508" s="252"/>
      <c r="AM508" s="252"/>
      <c r="AN508" s="252"/>
      <c r="AO508" s="252"/>
      <c r="AP508" s="252"/>
      <c r="AQ508" s="252"/>
      <c r="AR508" s="252"/>
      <c r="AS508" s="252"/>
      <c r="AT508" s="252"/>
      <c r="AU508" s="252"/>
      <c r="AV508" s="252"/>
      <c r="AW508" s="252"/>
      <c r="AX508" s="252"/>
      <c r="AY508" s="252"/>
      <c r="AZ508" s="252"/>
      <c r="BA508" s="252"/>
      <c r="BB508" s="252"/>
      <c r="BC508" s="252"/>
      <c r="BD508" s="252"/>
      <c r="BE508" s="252"/>
      <c r="BF508" s="252"/>
      <c r="BG508" s="252"/>
      <c r="BH508" s="252"/>
      <c r="BI508" s="252"/>
      <c r="BJ508" s="252"/>
      <c r="BK508" s="252"/>
      <c r="BL508" s="252"/>
      <c r="BM508" s="252"/>
      <c r="BN508" s="252"/>
      <c r="BO508" s="252"/>
      <c r="BP508" s="252"/>
      <c r="BQ508" s="252"/>
      <c r="BR508" s="252"/>
      <c r="BS508" s="252"/>
      <c r="BT508" s="252"/>
      <c r="BU508" s="252"/>
      <c r="BV508" s="252"/>
      <c r="BW508" s="252"/>
      <c r="BX508" s="252"/>
      <c r="BY508" s="252"/>
      <c r="BZ508" s="252"/>
      <c r="CA508" s="252"/>
      <c r="CB508" s="252"/>
      <c r="CC508" s="252"/>
      <c r="CD508" s="252"/>
      <c r="CE508" s="252"/>
      <c r="CF508" s="252"/>
    </row>
    <row r="509" spans="1:84" s="28" customFormat="1" ht="15" customHeight="1" x14ac:dyDescent="0.2">
      <c r="A509" s="70"/>
      <c r="B509" s="71"/>
      <c r="D509" s="91" t="s">
        <v>6</v>
      </c>
      <c r="E509" s="256"/>
      <c r="F509" s="257" t="str">
        <f>IF(OR(X509="",X509=EUconst_NA),"",IF(CNTR_SmallEmitter,1,X509))</f>
        <v/>
      </c>
      <c r="G509" s="826"/>
      <c r="H509" s="827"/>
      <c r="I509" s="99"/>
      <c r="J509" s="99"/>
      <c r="K509" s="221"/>
      <c r="L509" s="258"/>
      <c r="M509" s="834" t="str">
        <f>IF(OR(ISBLANK(L509),L509=EUconst_NoTier),"",IF($Z509=0,EUconst_NotApplicable,IF(ISERROR($Z509),"",$Z509)))</f>
        <v/>
      </c>
      <c r="N509" s="835"/>
      <c r="O509" s="84"/>
      <c r="P509" s="214"/>
      <c r="Q509" s="214"/>
      <c r="R509" s="238" t="str">
        <f>E504</f>
        <v/>
      </c>
      <c r="S509" s="152"/>
      <c r="T509" s="251" t="str">
        <f>IF(COUNTIF(EUconst_FactorRelevantInklPFC,E509)=0,"",INDEX(EUwideConstants!$C$665:$C$680,MATCH(E509,EUconst_FactorRelevantInklPFC,0))&amp;R509)</f>
        <v/>
      </c>
      <c r="U509" s="82"/>
      <c r="V509" s="251" t="str">
        <f>IF(T509="","",INDEX(EUwideConstants!$E$665:$E$680,MATCH(E509,EUconst_FactorRelevantInklPFC,0)))</f>
        <v/>
      </c>
      <c r="W509" s="82"/>
      <c r="X509" s="223" t="str">
        <f>IF(OR(R509="",T509=""),"",IF(CNTR_IsCategoryA,INDEX(EUwideConstants!$G:$G,MATCH(T509,EUwideConstants!$Q:$Q,0)),INDEX(EUwideConstants!$N:$N,MATCH(T509,EUwideConstants!$Q:$Q,0))))</f>
        <v/>
      </c>
      <c r="Y509" s="251" t="str">
        <f>IF(F509="","",IF(F509=EUconst_NA,"",INDEX(EUwideConstants!$H:$M,MATCH(T509,EUwideConstants!$Q:$Q,0),MATCH(F509,CNTR_TierList,0))))</f>
        <v/>
      </c>
      <c r="Z509" s="251" t="str">
        <f>IF(ISBLANK(L509),"",IF(L509=EUconst_NA,"",INDEX(EUwideConstants!$H:$M,MATCH(T509,EUwideConstants!$Q:$Q,0),MATCH(L509,CNTR_TierList,0))))</f>
        <v/>
      </c>
      <c r="AA509" s="82"/>
      <c r="AB509" s="223" t="b">
        <f>AND(COUNTA(CNTR_ListRelevantSections)&gt;0,E503="")</f>
        <v>0</v>
      </c>
      <c r="AC509" s="223" t="b">
        <f>AND(COUNTA(CNTR_ListRelevantSections)&gt;0,OR(E509="",AB509))</f>
        <v>0</v>
      </c>
      <c r="AD509" s="223" t="b">
        <f t="shared" ref="AD509:AE511" si="25">AC509</f>
        <v>0</v>
      </c>
      <c r="AE509" s="223" t="b">
        <f t="shared" si="25"/>
        <v>0</v>
      </c>
      <c r="AF509" s="223" t="b">
        <f>OR(AD509,AND(J509&lt;&gt;"",J509=FALSE))</f>
        <v>0</v>
      </c>
      <c r="AG509" s="223" t="b">
        <f>OR(AF509,AND(I509&lt;&gt;"",I509=FALSE))</f>
        <v>0</v>
      </c>
      <c r="AH509" s="82"/>
      <c r="AI509" s="82"/>
      <c r="AJ509" s="252"/>
      <c r="AK509" s="252"/>
      <c r="AL509" s="252"/>
      <c r="AM509" s="252"/>
      <c r="AN509" s="252"/>
      <c r="AO509" s="252"/>
      <c r="AP509" s="252"/>
      <c r="AQ509" s="252"/>
      <c r="AR509" s="252"/>
      <c r="AS509" s="252"/>
      <c r="AT509" s="252"/>
      <c r="AU509" s="252"/>
      <c r="AV509" s="252"/>
      <c r="AW509" s="252"/>
      <c r="AX509" s="252"/>
      <c r="AY509" s="252"/>
      <c r="AZ509" s="252"/>
      <c r="BA509" s="252"/>
      <c r="BB509" s="252"/>
      <c r="BC509" s="252"/>
      <c r="BD509" s="252"/>
      <c r="BE509" s="252"/>
      <c r="BF509" s="252"/>
      <c r="BG509" s="252"/>
      <c r="BH509" s="252"/>
      <c r="BI509" s="252"/>
      <c r="BJ509" s="252"/>
      <c r="BK509" s="252"/>
      <c r="BL509" s="252"/>
      <c r="BM509" s="252"/>
      <c r="BN509" s="252"/>
      <c r="BO509" s="252"/>
      <c r="BP509" s="252"/>
      <c r="BQ509" s="252"/>
      <c r="BR509" s="252"/>
      <c r="BS509" s="252"/>
      <c r="BT509" s="252"/>
      <c r="BU509" s="252"/>
      <c r="BV509" s="252"/>
      <c r="BW509" s="252"/>
      <c r="BX509" s="252"/>
      <c r="BY509" s="252"/>
      <c r="BZ509" s="252"/>
      <c r="CA509" s="252"/>
      <c r="CB509" s="252"/>
      <c r="CC509" s="252"/>
      <c r="CD509" s="252"/>
      <c r="CE509" s="252"/>
      <c r="CF509" s="252"/>
    </row>
    <row r="510" spans="1:84" s="28" customFormat="1" ht="15" customHeight="1" x14ac:dyDescent="0.2">
      <c r="A510" s="70"/>
      <c r="B510" s="71"/>
      <c r="D510" s="91" t="s">
        <v>8</v>
      </c>
      <c r="E510" s="256"/>
      <c r="F510" s="257" t="str">
        <f>IF(OR(X510="",X510=EUconst_NA),"",IF(CNTR_SmallEmitter,1,X510))</f>
        <v/>
      </c>
      <c r="G510" s="826"/>
      <c r="H510" s="827"/>
      <c r="I510" s="99"/>
      <c r="J510" s="99"/>
      <c r="K510" s="221"/>
      <c r="L510" s="258"/>
      <c r="M510" s="834" t="str">
        <f>IF(OR(ISBLANK(L510),L510=EUconst_NoTier),"",IF($Z510=0,EUconst_NotApplicable,IF(ISERROR($Z510),"",$Z510)))</f>
        <v/>
      </c>
      <c r="N510" s="835"/>
      <c r="O510" s="84"/>
      <c r="P510" s="214"/>
      <c r="Q510" s="214"/>
      <c r="R510" s="238" t="str">
        <f>R509</f>
        <v/>
      </c>
      <c r="S510" s="152"/>
      <c r="T510" s="251" t="str">
        <f>IF(COUNTIF(EUconst_FactorRelevantInklPFC,E510)=0,"",INDEX(EUwideConstants!$C$665:$C$680,MATCH(E510,EUconst_FactorRelevantInklPFC,0))&amp;R510)</f>
        <v/>
      </c>
      <c r="U510" s="82"/>
      <c r="V510" s="251" t="str">
        <f>IF(T510="","",INDEX(EUwideConstants!$E$665:$E$680,MATCH(E510,EUconst_FactorRelevantInklPFC,0)))</f>
        <v/>
      </c>
      <c r="W510" s="82"/>
      <c r="X510" s="223" t="str">
        <f>IF(OR(R510="",T510=""),"",IF(CNTR_IsCategoryA,INDEX(EUwideConstants!$G:$G,MATCH(T510,EUwideConstants!$Q:$Q,0)),INDEX(EUwideConstants!$N:$N,MATCH(T510,EUwideConstants!$Q:$Q,0))))</f>
        <v/>
      </c>
      <c r="Y510" s="251" t="str">
        <f>IF(F510="","",IF(F510=EUconst_NA,"",INDEX(EUwideConstants!$H:$M,MATCH(T510,EUwideConstants!$Q:$Q,0),MATCH(F510,CNTR_TierList,0))))</f>
        <v/>
      </c>
      <c r="Z510" s="251" t="str">
        <f>IF(ISBLANK(L510),"",IF(L510=EUconst_NA,"",INDEX(EUwideConstants!$H:$M,MATCH(T510,EUwideConstants!$Q:$Q,0),MATCH(L510,CNTR_TierList,0))))</f>
        <v/>
      </c>
      <c r="AA510" s="82"/>
      <c r="AB510" s="223" t="b">
        <f>AND(COUNTA(CNTR_ListRelevantSections)&gt;0,E503="")</f>
        <v>0</v>
      </c>
      <c r="AC510" s="223" t="b">
        <f>AND(COUNTA(CNTR_ListRelevantSections)&gt;0,OR(E510="",AB510))</f>
        <v>0</v>
      </c>
      <c r="AD510" s="223" t="b">
        <f t="shared" si="25"/>
        <v>0</v>
      </c>
      <c r="AE510" s="223" t="b">
        <f t="shared" si="25"/>
        <v>0</v>
      </c>
      <c r="AF510" s="223" t="b">
        <f>OR(AD510,AND(J510&lt;&gt;"",J510=FALSE))</f>
        <v>0</v>
      </c>
      <c r="AG510" s="223" t="b">
        <f>OR(AF510,AND(I510&lt;&gt;"",I510=FALSE))</f>
        <v>0</v>
      </c>
      <c r="AH510" s="82"/>
      <c r="AI510" s="82"/>
      <c r="AJ510" s="252"/>
      <c r="AK510" s="252"/>
      <c r="AL510" s="252"/>
      <c r="AM510" s="252"/>
      <c r="AN510" s="252"/>
      <c r="AO510" s="252"/>
      <c r="AP510" s="252"/>
      <c r="AQ510" s="252"/>
      <c r="AR510" s="252"/>
      <c r="AS510" s="252"/>
      <c r="AT510" s="252"/>
      <c r="AU510" s="252"/>
      <c r="AV510" s="252"/>
      <c r="AW510" s="252"/>
      <c r="AX510" s="252"/>
      <c r="AY510" s="252"/>
      <c r="AZ510" s="252"/>
      <c r="BA510" s="252"/>
      <c r="BB510" s="252"/>
      <c r="BC510" s="252"/>
      <c r="BD510" s="252"/>
      <c r="BE510" s="252"/>
      <c r="BF510" s="252"/>
      <c r="BG510" s="252"/>
      <c r="BH510" s="252"/>
      <c r="BI510" s="252"/>
      <c r="BJ510" s="252"/>
      <c r="BK510" s="252"/>
      <c r="BL510" s="252"/>
      <c r="BM510" s="252"/>
      <c r="BN510" s="252"/>
      <c r="BO510" s="252"/>
      <c r="BP510" s="252"/>
      <c r="BQ510" s="252"/>
      <c r="BR510" s="252"/>
      <c r="BS510" s="252"/>
      <c r="BT510" s="252"/>
      <c r="BU510" s="252"/>
      <c r="BV510" s="252"/>
      <c r="BW510" s="252"/>
      <c r="BX510" s="252"/>
      <c r="BY510" s="252"/>
      <c r="BZ510" s="252"/>
      <c r="CA510" s="252"/>
      <c r="CB510" s="252"/>
      <c r="CC510" s="252"/>
      <c r="CD510" s="252"/>
      <c r="CE510" s="252"/>
      <c r="CF510" s="252"/>
    </row>
    <row r="511" spans="1:84" s="28" customFormat="1" ht="15" customHeight="1" x14ac:dyDescent="0.2">
      <c r="A511" s="70"/>
      <c r="B511" s="71"/>
      <c r="D511" s="91" t="s">
        <v>9</v>
      </c>
      <c r="E511" s="256"/>
      <c r="F511" s="257" t="str">
        <f>IF(OR(X511="",X511=EUconst_NA),"",IF(CNTR_SmallEmitter,1,X511))</f>
        <v/>
      </c>
      <c r="G511" s="826"/>
      <c r="H511" s="827"/>
      <c r="I511" s="99"/>
      <c r="J511" s="99"/>
      <c r="K511" s="221"/>
      <c r="L511" s="258"/>
      <c r="M511" s="834" t="str">
        <f>IF(OR(ISBLANK(L511),L511=EUconst_NoTier),"",IF($Z511=0,EUconst_NotApplicable,IF(ISERROR($Z511),"",$Z511)))</f>
        <v/>
      </c>
      <c r="N511" s="835"/>
      <c r="O511" s="84"/>
      <c r="P511" s="214"/>
      <c r="Q511" s="214"/>
      <c r="R511" s="238" t="str">
        <f>R510</f>
        <v/>
      </c>
      <c r="S511" s="152"/>
      <c r="T511" s="251" t="str">
        <f>IF(COUNTIF(EUconst_FactorRelevantInklPFC,E511)=0,"",INDEX(EUwideConstants!$C$665:$C$680,MATCH(E511,EUconst_FactorRelevantInklPFC,0))&amp;R511)</f>
        <v/>
      </c>
      <c r="U511" s="82"/>
      <c r="V511" s="251" t="str">
        <f>IF(T511="","",INDEX(EUwideConstants!$E$665:$E$680,MATCH(E511,EUconst_FactorRelevantInklPFC,0)))</f>
        <v/>
      </c>
      <c r="W511" s="82"/>
      <c r="X511" s="223" t="str">
        <f>IF(OR(R511="",T511=""),"",IF(CNTR_IsCategoryA,INDEX(EUwideConstants!$G:$G,MATCH(T511,EUwideConstants!$Q:$Q,0)),INDEX(EUwideConstants!$N:$N,MATCH(T511,EUwideConstants!$Q:$Q,0))))</f>
        <v/>
      </c>
      <c r="Y511" s="251" t="str">
        <f>IF(F511="","",IF(F511=EUconst_NA,"",INDEX(EUwideConstants!$H:$M,MATCH(T511,EUwideConstants!$Q:$Q,0),MATCH(F511,CNTR_TierList,0))))</f>
        <v/>
      </c>
      <c r="Z511" s="251" t="str">
        <f>IF(ISBLANK(L511),"",IF(L511=EUconst_NA,"",INDEX(EUwideConstants!$H:$M,MATCH(T511,EUwideConstants!$Q:$Q,0),MATCH(L511,CNTR_TierList,0))))</f>
        <v/>
      </c>
      <c r="AA511" s="82"/>
      <c r="AB511" s="223" t="b">
        <f>AND(COUNTA(CNTR_ListRelevantSections)&gt;0,E503="")</f>
        <v>0</v>
      </c>
      <c r="AC511" s="223" t="b">
        <f>AND(COUNTA(CNTR_ListRelevantSections)&gt;0,OR(E511="",AB511))</f>
        <v>0</v>
      </c>
      <c r="AD511" s="223" t="b">
        <f t="shared" si="25"/>
        <v>0</v>
      </c>
      <c r="AE511" s="223" t="b">
        <f t="shared" si="25"/>
        <v>0</v>
      </c>
      <c r="AF511" s="223" t="b">
        <f>OR(AD511,AND(J511&lt;&gt;"",J511=FALSE))</f>
        <v>0</v>
      </c>
      <c r="AG511" s="223" t="b">
        <f>OR(AF511,AND(I511&lt;&gt;"",I511=FALSE))</f>
        <v>0</v>
      </c>
      <c r="AH511" s="82"/>
      <c r="AI511" s="82"/>
      <c r="AJ511" s="252"/>
      <c r="AK511" s="252"/>
      <c r="AL511" s="252"/>
      <c r="AM511" s="252"/>
      <c r="AN511" s="252"/>
      <c r="AO511" s="252"/>
      <c r="AP511" s="252"/>
      <c r="AQ511" s="252"/>
      <c r="AR511" s="252"/>
      <c r="AS511" s="252"/>
      <c r="AT511" s="252"/>
      <c r="AU511" s="252"/>
      <c r="AV511" s="252"/>
      <c r="AW511" s="252"/>
      <c r="AX511" s="252"/>
      <c r="AY511" s="252"/>
      <c r="AZ511" s="252"/>
      <c r="BA511" s="252"/>
      <c r="BB511" s="252"/>
      <c r="BC511" s="252"/>
      <c r="BD511" s="252"/>
      <c r="BE511" s="252"/>
      <c r="BF511" s="252"/>
      <c r="BG511" s="252"/>
      <c r="BH511" s="252"/>
      <c r="BI511" s="252"/>
      <c r="BJ511" s="252"/>
      <c r="BK511" s="252"/>
      <c r="BL511" s="252"/>
      <c r="BM511" s="252"/>
      <c r="BN511" s="252"/>
      <c r="BO511" s="252"/>
      <c r="BP511" s="252"/>
      <c r="BQ511" s="252"/>
      <c r="BR511" s="252"/>
      <c r="BS511" s="252"/>
      <c r="BT511" s="252"/>
      <c r="BU511" s="252"/>
      <c r="BV511" s="252"/>
      <c r="BW511" s="252"/>
      <c r="BX511" s="252"/>
      <c r="BY511" s="252"/>
      <c r="BZ511" s="252"/>
      <c r="CA511" s="252"/>
      <c r="CB511" s="252"/>
      <c r="CC511" s="252"/>
      <c r="CD511" s="252"/>
      <c r="CE511" s="252"/>
      <c r="CF511" s="252"/>
    </row>
    <row r="512" spans="1:84" s="28" customFormat="1" ht="5.0999999999999996" customHeight="1" x14ac:dyDescent="0.2">
      <c r="A512" s="70"/>
      <c r="B512" s="71"/>
      <c r="C512" s="15"/>
      <c r="D512" s="121"/>
      <c r="G512" s="121"/>
      <c r="H512" s="121"/>
      <c r="I512" s="121"/>
      <c r="J512" s="121"/>
      <c r="O512" s="84"/>
      <c r="P512" s="214"/>
      <c r="Q512" s="214"/>
      <c r="R512" s="214"/>
      <c r="S512" s="214"/>
      <c r="T512" s="82"/>
      <c r="U512" s="82"/>
      <c r="V512" s="82"/>
      <c r="W512" s="82"/>
      <c r="X512" s="82"/>
      <c r="Y512" s="82"/>
      <c r="Z512" s="82"/>
      <c r="AA512" s="82"/>
      <c r="AB512" s="82"/>
      <c r="AC512" s="82"/>
      <c r="AD512" s="82"/>
      <c r="AE512" s="82"/>
      <c r="AF512" s="82"/>
      <c r="AG512" s="82"/>
      <c r="AH512" s="82"/>
      <c r="AI512" s="82"/>
    </row>
    <row r="513" spans="1:84" s="28" customFormat="1" ht="12.75" customHeight="1" x14ac:dyDescent="0.2">
      <c r="A513" s="70"/>
      <c r="B513" s="71"/>
      <c r="D513" s="121" t="s">
        <v>12</v>
      </c>
      <c r="E513" s="259" t="str">
        <f>Translations!$B$94</f>
        <v>Beskrivning</v>
      </c>
      <c r="G513" s="260"/>
      <c r="H513" s="121"/>
      <c r="I513" s="121"/>
      <c r="J513" s="121"/>
      <c r="K513" s="121"/>
      <c r="L513" s="121"/>
      <c r="M513" s="121"/>
      <c r="N513" s="121"/>
      <c r="O513" s="84"/>
      <c r="P513" s="214"/>
      <c r="Q513" s="214"/>
      <c r="R513" s="214"/>
      <c r="S513" s="214"/>
      <c r="T513" s="82"/>
      <c r="U513" s="82"/>
      <c r="V513" s="82"/>
      <c r="W513" s="82"/>
      <c r="X513" s="82"/>
      <c r="Y513" s="82"/>
      <c r="Z513" s="82"/>
      <c r="AA513" s="82"/>
      <c r="AB513" s="82"/>
      <c r="AC513" s="82"/>
      <c r="AD513" s="82"/>
      <c r="AE513" s="82"/>
      <c r="AF513" s="82"/>
      <c r="AG513" s="82"/>
      <c r="AH513" s="82"/>
      <c r="AI513" s="82"/>
    </row>
    <row r="514" spans="1:84" s="28" customFormat="1" ht="12.75" customHeight="1" x14ac:dyDescent="0.2">
      <c r="A514" s="70"/>
      <c r="B514" s="213"/>
      <c r="C514" s="15"/>
      <c r="D514" s="121"/>
      <c r="E514" s="757" t="str">
        <f>Translations!$B$588</f>
        <v>Om du behöver mer utrymme för beskrivningen kan du också använda externa filer och hänvisa till dem här.</v>
      </c>
      <c r="F514" s="757"/>
      <c r="G514" s="757"/>
      <c r="H514" s="757"/>
      <c r="I514" s="757"/>
      <c r="J514" s="757"/>
      <c r="K514" s="757"/>
      <c r="L514" s="757"/>
      <c r="M514" s="757"/>
      <c r="N514" s="757"/>
      <c r="O514" s="84"/>
      <c r="P514" s="77"/>
      <c r="Q514" s="214"/>
      <c r="R514" s="214"/>
      <c r="S514" s="214"/>
      <c r="T514" s="82"/>
      <c r="U514" s="82"/>
      <c r="V514" s="82"/>
      <c r="W514" s="82"/>
      <c r="X514" s="82"/>
      <c r="Y514" s="82"/>
      <c r="Z514" s="82"/>
      <c r="AA514" s="82"/>
      <c r="AB514" s="82"/>
      <c r="AC514" s="82"/>
      <c r="AD514" s="82"/>
      <c r="AE514" s="82"/>
      <c r="AF514" s="82"/>
      <c r="AG514" s="82"/>
      <c r="AH514" s="82"/>
      <c r="AI514" s="82"/>
    </row>
    <row r="515" spans="1:84" s="28" customFormat="1" ht="12.75" customHeight="1" x14ac:dyDescent="0.2">
      <c r="A515" s="261"/>
      <c r="B515" s="78"/>
      <c r="E515" s="836"/>
      <c r="F515" s="837"/>
      <c r="G515" s="837"/>
      <c r="H515" s="837"/>
      <c r="I515" s="837"/>
      <c r="J515" s="837"/>
      <c r="K515" s="837"/>
      <c r="L515" s="837"/>
      <c r="M515" s="837"/>
      <c r="N515" s="838"/>
      <c r="O515" s="81"/>
      <c r="P515" s="82"/>
      <c r="Q515" s="82"/>
      <c r="R515" s="82"/>
      <c r="S515" s="82"/>
      <c r="T515" s="82"/>
      <c r="U515" s="82"/>
      <c r="V515" s="82"/>
      <c r="W515" s="82"/>
      <c r="X515" s="82"/>
      <c r="Y515" s="82"/>
      <c r="Z515" s="82"/>
      <c r="AA515" s="82"/>
      <c r="AB515" s="82"/>
      <c r="AC515" s="82"/>
      <c r="AD515" s="82"/>
      <c r="AE515" s="82"/>
      <c r="AF515" s="82"/>
      <c r="AG515" s="82"/>
      <c r="AH515" s="82"/>
      <c r="AI515" s="251" t="b">
        <f>AND(COUNTA(CNTR_ListRelevantSections)&gt;0,OR(AB511,COUNTA(E509:E511)=0))</f>
        <v>0</v>
      </c>
    </row>
    <row r="516" spans="1:84" s="28" customFormat="1" ht="12.75" customHeight="1" x14ac:dyDescent="0.2">
      <c r="A516" s="261"/>
      <c r="B516" s="78"/>
      <c r="E516" s="828"/>
      <c r="F516" s="829"/>
      <c r="G516" s="829"/>
      <c r="H516" s="829"/>
      <c r="I516" s="829"/>
      <c r="J516" s="829"/>
      <c r="K516" s="829"/>
      <c r="L516" s="829"/>
      <c r="M516" s="829"/>
      <c r="N516" s="830"/>
      <c r="O516" s="81"/>
      <c r="P516" s="82"/>
      <c r="Q516" s="82"/>
      <c r="R516" s="82"/>
      <c r="S516" s="82"/>
      <c r="T516" s="82"/>
      <c r="U516" s="82"/>
      <c r="V516" s="82"/>
      <c r="W516" s="82"/>
      <c r="X516" s="82"/>
      <c r="Y516" s="82"/>
      <c r="Z516" s="82"/>
      <c r="AA516" s="82"/>
      <c r="AB516" s="82"/>
      <c r="AC516" s="82"/>
      <c r="AD516" s="82"/>
      <c r="AE516" s="82"/>
      <c r="AF516" s="82"/>
      <c r="AG516" s="82"/>
      <c r="AH516" s="82"/>
      <c r="AI516" s="251" t="b">
        <f>AI515</f>
        <v>0</v>
      </c>
    </row>
    <row r="517" spans="1:84" s="28" customFormat="1" ht="12.75" customHeight="1" x14ac:dyDescent="0.2">
      <c r="A517" s="261"/>
      <c r="B517" s="78"/>
      <c r="E517" s="828"/>
      <c r="F517" s="829"/>
      <c r="G517" s="829"/>
      <c r="H517" s="829"/>
      <c r="I517" s="829"/>
      <c r="J517" s="829"/>
      <c r="K517" s="829"/>
      <c r="L517" s="829"/>
      <c r="M517" s="829"/>
      <c r="N517" s="830"/>
      <c r="O517" s="81"/>
      <c r="P517" s="82"/>
      <c r="Q517" s="82"/>
      <c r="R517" s="82"/>
      <c r="S517" s="82"/>
      <c r="T517" s="82"/>
      <c r="U517" s="82"/>
      <c r="V517" s="82"/>
      <c r="W517" s="82"/>
      <c r="X517" s="82"/>
      <c r="Y517" s="82"/>
      <c r="Z517" s="82"/>
      <c r="AA517" s="82"/>
      <c r="AB517" s="82"/>
      <c r="AC517" s="82"/>
      <c r="AD517" s="82"/>
      <c r="AE517" s="82"/>
      <c r="AF517" s="82"/>
      <c r="AG517" s="82"/>
      <c r="AH517" s="82"/>
      <c r="AI517" s="251" t="b">
        <f>AI516</f>
        <v>0</v>
      </c>
    </row>
    <row r="518" spans="1:84" s="28" customFormat="1" ht="12.75" customHeight="1" x14ac:dyDescent="0.2">
      <c r="A518" s="261"/>
      <c r="B518" s="78"/>
      <c r="E518" s="828"/>
      <c r="F518" s="829"/>
      <c r="G518" s="829"/>
      <c r="H518" s="829"/>
      <c r="I518" s="829"/>
      <c r="J518" s="829"/>
      <c r="K518" s="829"/>
      <c r="L518" s="829"/>
      <c r="M518" s="829"/>
      <c r="N518" s="830"/>
      <c r="O518" s="81"/>
      <c r="P518" s="82"/>
      <c r="Q518" s="82"/>
      <c r="R518" s="82"/>
      <c r="S518" s="82"/>
      <c r="T518" s="82"/>
      <c r="U518" s="82"/>
      <c r="V518" s="82"/>
      <c r="W518" s="82"/>
      <c r="X518" s="82"/>
      <c r="Y518" s="82"/>
      <c r="Z518" s="82"/>
      <c r="AA518" s="82"/>
      <c r="AB518" s="82"/>
      <c r="AC518" s="82"/>
      <c r="AD518" s="82"/>
      <c r="AE518" s="82"/>
      <c r="AF518" s="82"/>
      <c r="AG518" s="82"/>
      <c r="AH518" s="82"/>
      <c r="AI518" s="251" t="b">
        <f>AI517</f>
        <v>0</v>
      </c>
    </row>
    <row r="519" spans="1:84" s="28" customFormat="1" ht="12.75" customHeight="1" x14ac:dyDescent="0.2">
      <c r="A519" s="261"/>
      <c r="B519" s="78"/>
      <c r="E519" s="831"/>
      <c r="F519" s="832"/>
      <c r="G519" s="832"/>
      <c r="H519" s="832"/>
      <c r="I519" s="832"/>
      <c r="J519" s="832"/>
      <c r="K519" s="832"/>
      <c r="L519" s="832"/>
      <c r="M519" s="832"/>
      <c r="N519" s="833"/>
      <c r="O519" s="81"/>
      <c r="P519" s="82"/>
      <c r="Q519" s="82"/>
      <c r="R519" s="82"/>
      <c r="S519" s="82"/>
      <c r="T519" s="82"/>
      <c r="U519" s="82"/>
      <c r="V519" s="82"/>
      <c r="W519" s="82"/>
      <c r="X519" s="82"/>
      <c r="Y519" s="82"/>
      <c r="Z519" s="82"/>
      <c r="AA519" s="82"/>
      <c r="AB519" s="82"/>
      <c r="AC519" s="82"/>
      <c r="AD519" s="82"/>
      <c r="AE519" s="82"/>
      <c r="AF519" s="82"/>
      <c r="AG519" s="82"/>
      <c r="AH519" s="82"/>
      <c r="AI519" s="251" t="b">
        <f>AI518</f>
        <v>0</v>
      </c>
    </row>
    <row r="520" spans="1:84" s="28" customFormat="1" ht="12.75" customHeight="1" thickBot="1" x14ac:dyDescent="0.25">
      <c r="A520" s="261"/>
      <c r="B520" s="78"/>
      <c r="D520" s="121"/>
      <c r="E520" s="262"/>
      <c r="F520" s="262"/>
      <c r="G520" s="262"/>
      <c r="H520" s="262"/>
      <c r="I520" s="262"/>
      <c r="J520" s="262"/>
      <c r="K520" s="262"/>
      <c r="L520" s="262"/>
      <c r="M520" s="262"/>
      <c r="N520" s="121"/>
      <c r="O520" s="81"/>
      <c r="P520" s="82"/>
      <c r="Q520" s="82"/>
      <c r="R520" s="82"/>
      <c r="S520" s="82"/>
      <c r="T520" s="82"/>
      <c r="U520" s="82"/>
      <c r="V520" s="82"/>
      <c r="W520" s="82"/>
      <c r="X520" s="82"/>
      <c r="Y520" s="82"/>
      <c r="Z520" s="82"/>
      <c r="AA520" s="82"/>
      <c r="AB520" s="82"/>
      <c r="AC520" s="82"/>
      <c r="AD520" s="82"/>
      <c r="AE520" s="82"/>
      <c r="AF520" s="82"/>
      <c r="AG520" s="82"/>
      <c r="AH520" s="82"/>
      <c r="AI520" s="82"/>
      <c r="CF520" s="263"/>
    </row>
    <row r="521" spans="1:84" ht="13.5" customHeight="1" thickBot="1" x14ac:dyDescent="0.25">
      <c r="A521" s="65"/>
      <c r="B521" s="69"/>
      <c r="C521" s="244"/>
      <c r="D521" s="245"/>
      <c r="E521" s="246"/>
      <c r="F521" s="247"/>
      <c r="G521" s="248"/>
      <c r="H521" s="248"/>
      <c r="I521" s="248"/>
      <c r="J521" s="248"/>
      <c r="K521" s="248"/>
      <c r="L521" s="248"/>
      <c r="M521" s="248"/>
      <c r="N521" s="248"/>
      <c r="O521" s="67"/>
      <c r="U521" s="188"/>
      <c r="X521" s="188"/>
    </row>
    <row r="522" spans="1:84" s="28" customFormat="1" ht="15" customHeight="1" thickBot="1" x14ac:dyDescent="0.25">
      <c r="A522" s="159" t="str">
        <f>IF(E522="","","PRINT")</f>
        <v/>
      </c>
      <c r="B522" s="71"/>
      <c r="C522" s="218">
        <f>C503+1</f>
        <v>27</v>
      </c>
      <c r="D522" s="15"/>
      <c r="E522" s="848"/>
      <c r="F522" s="849"/>
      <c r="G522" s="849"/>
      <c r="H522" s="849"/>
      <c r="I522" s="849"/>
      <c r="J522" s="849"/>
      <c r="K522" s="849"/>
      <c r="L522" s="850"/>
      <c r="M522" s="842" t="str">
        <f>IF(E523="","",INDEX(EUwideConstants!$F$312:$F$353,MATCH(E523,EUConst_TierActivityListNames,0)))</f>
        <v/>
      </c>
      <c r="N522" s="843"/>
      <c r="O522" s="151"/>
      <c r="P522" s="223" t="str">
        <f>IF(AND(E522&lt;&gt;"",COUNTIF(P523:$P$603,"PRINT")=0),"PRINT","")</f>
        <v/>
      </c>
      <c r="Q522" s="152"/>
      <c r="R522" s="249" t="str">
        <f>IF(E522="","",MATCH(E522,'B_Beskrivning av förbättringar'!$Q$54:$Q$83,0))</f>
        <v/>
      </c>
      <c r="S522" s="250" t="s">
        <v>21</v>
      </c>
      <c r="T522" s="152"/>
      <c r="U522" s="152"/>
      <c r="V522" s="152"/>
      <c r="W522" s="152"/>
      <c r="X522" s="152"/>
      <c r="Y522" s="152"/>
      <c r="Z522" s="152"/>
      <c r="AA522" s="152"/>
      <c r="AB522" s="152"/>
      <c r="AC522" s="152"/>
      <c r="AD522" s="152"/>
      <c r="AE522" s="152"/>
      <c r="AF522" s="152"/>
      <c r="AG522" s="152"/>
      <c r="AH522" s="152"/>
      <c r="AI522" s="251" t="b">
        <f>CNTR_CalcRelevant=EUconst_NotRelevant</f>
        <v>0</v>
      </c>
      <c r="AJ522" s="252"/>
      <c r="AK522" s="252"/>
      <c r="AL522" s="252"/>
      <c r="AM522" s="252"/>
      <c r="AN522" s="252"/>
      <c r="AO522" s="252"/>
      <c r="AP522" s="252"/>
      <c r="AQ522" s="252"/>
      <c r="AR522" s="252"/>
      <c r="AS522" s="252"/>
      <c r="AT522" s="252"/>
      <c r="AU522" s="252"/>
      <c r="AV522" s="252"/>
      <c r="AW522" s="252"/>
      <c r="AX522" s="252"/>
      <c r="AY522" s="252"/>
      <c r="AZ522" s="252"/>
      <c r="BA522" s="252"/>
      <c r="BB522" s="252"/>
      <c r="BC522" s="252"/>
      <c r="BD522" s="252"/>
      <c r="BE522" s="252"/>
      <c r="BF522" s="252"/>
      <c r="BG522" s="252"/>
      <c r="BH522" s="252"/>
      <c r="BI522" s="252"/>
      <c r="BJ522" s="252"/>
      <c r="BK522" s="252"/>
      <c r="BL522" s="252"/>
      <c r="BM522" s="252"/>
      <c r="BN522" s="252"/>
      <c r="BO522" s="252"/>
      <c r="BP522" s="252"/>
      <c r="BQ522" s="252"/>
      <c r="BR522" s="252"/>
      <c r="BS522" s="252"/>
      <c r="BT522" s="252"/>
      <c r="BU522" s="252"/>
      <c r="BV522" s="252"/>
      <c r="BW522" s="252"/>
      <c r="BX522" s="252"/>
      <c r="BY522" s="252"/>
      <c r="BZ522" s="252"/>
      <c r="CA522" s="252"/>
      <c r="CB522" s="252"/>
      <c r="CC522" s="252"/>
      <c r="CD522" s="252"/>
      <c r="CE522" s="252"/>
      <c r="CF522" s="252"/>
    </row>
    <row r="523" spans="1:84" s="28" customFormat="1" ht="15" customHeight="1" thickBot="1" x14ac:dyDescent="0.25">
      <c r="A523" s="70"/>
      <c r="B523" s="71"/>
      <c r="C523" s="15"/>
      <c r="D523" s="15"/>
      <c r="E523" s="839" t="str">
        <f>IF(E522="","",INDEX('B_Beskrivning av förbättringar'!$E$54:$E$83,R522))</f>
        <v/>
      </c>
      <c r="F523" s="840"/>
      <c r="G523" s="840"/>
      <c r="H523" s="840"/>
      <c r="I523" s="840"/>
      <c r="J523" s="840"/>
      <c r="K523" s="840"/>
      <c r="L523" s="841"/>
      <c r="M523" s="842" t="str">
        <f>IF(E522="","",INDEX('B_Beskrivning av förbättringar'!$M$54:$M$83,R522))</f>
        <v/>
      </c>
      <c r="N523" s="843"/>
      <c r="O523" s="151"/>
      <c r="P523" s="82"/>
      <c r="Q523" s="152"/>
      <c r="R523" s="238" t="str">
        <f>E523</f>
        <v/>
      </c>
      <c r="S523" s="238" t="str">
        <f>IF(E523="","",MATCH(E523,EUConst_TierActivityListNames,0)&gt;40)</f>
        <v/>
      </c>
      <c r="T523" s="152"/>
      <c r="U523" s="152"/>
      <c r="V523" s="152"/>
      <c r="W523" s="152"/>
      <c r="X523" s="152"/>
      <c r="Y523" s="152"/>
      <c r="Z523" s="152"/>
      <c r="AA523" s="152"/>
      <c r="AB523" s="152"/>
      <c r="AC523" s="152"/>
      <c r="AD523" s="152"/>
      <c r="AE523" s="152"/>
      <c r="AF523" s="152"/>
      <c r="AG523" s="152"/>
      <c r="AH523" s="152"/>
      <c r="AI523" s="152"/>
      <c r="AJ523" s="252"/>
      <c r="AK523" s="252"/>
      <c r="AL523" s="252"/>
      <c r="AM523" s="252"/>
      <c r="AN523" s="252"/>
      <c r="AO523" s="252"/>
      <c r="AP523" s="252"/>
      <c r="AQ523" s="252"/>
      <c r="AR523" s="252"/>
      <c r="AS523" s="252"/>
      <c r="AT523" s="252"/>
      <c r="AU523" s="252"/>
      <c r="AV523" s="252"/>
      <c r="AW523" s="252"/>
      <c r="AX523" s="252"/>
      <c r="AY523" s="252"/>
      <c r="AZ523" s="252"/>
      <c r="BA523" s="252"/>
      <c r="BB523" s="252"/>
      <c r="BC523" s="252"/>
      <c r="BD523" s="252"/>
      <c r="BE523" s="252"/>
      <c r="BF523" s="252"/>
      <c r="BG523" s="252"/>
      <c r="BH523" s="252"/>
      <c r="BI523" s="252"/>
      <c r="BJ523" s="252"/>
      <c r="BK523" s="252"/>
      <c r="BL523" s="252"/>
      <c r="BM523" s="252"/>
      <c r="BN523" s="252"/>
      <c r="BO523" s="252"/>
      <c r="BP523" s="252"/>
      <c r="BQ523" s="252"/>
      <c r="BR523" s="252"/>
      <c r="BS523" s="252"/>
      <c r="BT523" s="252"/>
      <c r="BU523" s="252"/>
      <c r="BV523" s="252"/>
      <c r="BW523" s="252"/>
      <c r="BX523" s="252"/>
      <c r="BY523" s="252"/>
      <c r="BZ523" s="252"/>
      <c r="CA523" s="252"/>
      <c r="CB523" s="252"/>
      <c r="CC523" s="252"/>
      <c r="CD523" s="252"/>
      <c r="CE523" s="252"/>
      <c r="CF523" s="252"/>
    </row>
    <row r="524" spans="1:84" s="28" customFormat="1" ht="5.0999999999999996" customHeight="1" x14ac:dyDescent="0.2">
      <c r="A524" s="70"/>
      <c r="B524" s="71"/>
      <c r="C524" s="15"/>
      <c r="D524" s="15"/>
      <c r="E524" s="15"/>
      <c r="F524" s="15"/>
      <c r="G524" s="5"/>
      <c r="H524" s="5"/>
      <c r="I524" s="5"/>
      <c r="M524" s="5"/>
      <c r="N524" s="5"/>
      <c r="O524" s="151"/>
      <c r="P524" s="214"/>
      <c r="Q524" s="152"/>
      <c r="R524" s="152"/>
      <c r="S524" s="152"/>
      <c r="T524" s="152"/>
      <c r="U524" s="152"/>
      <c r="V524" s="152"/>
      <c r="W524" s="152"/>
      <c r="X524" s="152"/>
      <c r="Y524" s="152"/>
      <c r="Z524" s="152"/>
      <c r="AA524" s="152"/>
      <c r="AB524" s="152"/>
      <c r="AC524" s="152"/>
      <c r="AD524" s="152"/>
      <c r="AE524" s="152"/>
      <c r="AF524" s="152"/>
      <c r="AG524" s="152"/>
      <c r="AH524" s="152"/>
      <c r="AI524" s="152"/>
      <c r="AJ524" s="252"/>
      <c r="AK524" s="252"/>
      <c r="AL524" s="252"/>
      <c r="AM524" s="252"/>
      <c r="AN524" s="252"/>
      <c r="AO524" s="252"/>
      <c r="AP524" s="252"/>
      <c r="AQ524" s="252"/>
      <c r="AR524" s="252"/>
      <c r="AS524" s="252"/>
      <c r="AT524" s="252"/>
      <c r="AU524" s="252"/>
      <c r="AV524" s="252"/>
      <c r="AW524" s="252"/>
      <c r="AX524" s="252"/>
      <c r="AY524" s="252"/>
      <c r="AZ524" s="252"/>
      <c r="BA524" s="252"/>
      <c r="BB524" s="252"/>
      <c r="BC524" s="252"/>
      <c r="BD524" s="252"/>
      <c r="BE524" s="252"/>
      <c r="BF524" s="252"/>
      <c r="BG524" s="252"/>
      <c r="BH524" s="252"/>
      <c r="BI524" s="252"/>
      <c r="BJ524" s="252"/>
      <c r="BK524" s="252"/>
      <c r="BL524" s="252"/>
      <c r="BM524" s="252"/>
      <c r="BN524" s="252"/>
      <c r="BO524" s="252"/>
      <c r="BP524" s="252"/>
      <c r="BQ524" s="252"/>
      <c r="BR524" s="252"/>
      <c r="BS524" s="252"/>
      <c r="BT524" s="252"/>
      <c r="BU524" s="252"/>
      <c r="BV524" s="252"/>
      <c r="BW524" s="252"/>
      <c r="BX524" s="252"/>
      <c r="BY524" s="252"/>
      <c r="BZ524" s="252"/>
      <c r="CA524" s="252"/>
      <c r="CB524" s="252"/>
      <c r="CC524" s="252"/>
      <c r="CD524" s="252"/>
      <c r="CE524" s="252"/>
      <c r="CF524" s="252"/>
    </row>
    <row r="525" spans="1:84" s="28" customFormat="1" ht="12.75" customHeight="1" x14ac:dyDescent="0.2">
      <c r="A525" s="70"/>
      <c r="B525" s="71"/>
      <c r="C525" s="15"/>
      <c r="D525" s="15"/>
      <c r="F525" s="844" t="str">
        <f>IF(E522="","",HYPERLINK("#JUMP_E_8",EUconst_FurtherGuidancePoint1))</f>
        <v/>
      </c>
      <c r="G525" s="845"/>
      <c r="H525" s="845"/>
      <c r="I525" s="845"/>
      <c r="J525" s="845"/>
      <c r="K525" s="845"/>
      <c r="L525" s="845"/>
      <c r="M525" s="846"/>
      <c r="N525" s="5"/>
      <c r="O525" s="151"/>
      <c r="P525" s="214"/>
      <c r="Q525" s="152"/>
      <c r="R525" s="152"/>
      <c r="S525" s="152"/>
      <c r="T525" s="152"/>
      <c r="U525" s="152"/>
      <c r="V525" s="152"/>
      <c r="W525" s="152"/>
      <c r="X525" s="152"/>
      <c r="Y525" s="152"/>
      <c r="Z525" s="152"/>
      <c r="AA525" s="152"/>
      <c r="AB525" s="152"/>
      <c r="AC525" s="152"/>
      <c r="AD525" s="152"/>
      <c r="AE525" s="152"/>
      <c r="AF525" s="152"/>
      <c r="AG525" s="152"/>
      <c r="AH525" s="152"/>
      <c r="AI525" s="152"/>
      <c r="AJ525" s="252"/>
      <c r="AK525" s="252"/>
      <c r="AL525" s="252"/>
      <c r="AM525" s="252"/>
      <c r="AN525" s="252"/>
      <c r="AO525" s="252"/>
      <c r="AP525" s="252"/>
      <c r="AQ525" s="252"/>
      <c r="AR525" s="252"/>
      <c r="AS525" s="252"/>
      <c r="AT525" s="252"/>
      <c r="AU525" s="252"/>
      <c r="AV525" s="252"/>
      <c r="AW525" s="252"/>
      <c r="AX525" s="252"/>
      <c r="AY525" s="252"/>
      <c r="AZ525" s="252"/>
      <c r="BA525" s="252"/>
      <c r="BB525" s="252"/>
      <c r="BC525" s="252"/>
      <c r="BD525" s="252"/>
      <c r="BE525" s="252"/>
      <c r="BF525" s="252"/>
      <c r="BG525" s="252"/>
      <c r="BH525" s="252"/>
      <c r="BI525" s="252"/>
      <c r="BJ525" s="252"/>
      <c r="BK525" s="252"/>
      <c r="BL525" s="252"/>
      <c r="BM525" s="252"/>
      <c r="BN525" s="252"/>
      <c r="BO525" s="252"/>
      <c r="BP525" s="252"/>
      <c r="BQ525" s="252"/>
      <c r="BR525" s="252"/>
      <c r="BS525" s="252"/>
      <c r="BT525" s="252"/>
      <c r="BU525" s="252"/>
      <c r="BV525" s="252"/>
      <c r="BW525" s="252"/>
      <c r="BX525" s="252"/>
      <c r="BY525" s="252"/>
      <c r="BZ525" s="252"/>
      <c r="CA525" s="252"/>
      <c r="CB525" s="252"/>
      <c r="CC525" s="252"/>
      <c r="CD525" s="252"/>
      <c r="CE525" s="252"/>
      <c r="CF525" s="252"/>
    </row>
    <row r="526" spans="1:84" s="28" customFormat="1" ht="5.0999999999999996" customHeight="1" x14ac:dyDescent="0.2">
      <c r="A526" s="70"/>
      <c r="B526" s="71"/>
      <c r="C526" s="15"/>
      <c r="D526" s="121"/>
      <c r="O526" s="84"/>
      <c r="P526" s="214"/>
      <c r="Q526" s="214"/>
      <c r="R526" s="214"/>
      <c r="S526" s="152"/>
      <c r="T526" s="82"/>
      <c r="U526" s="82"/>
      <c r="V526" s="82"/>
      <c r="W526" s="82"/>
      <c r="X526" s="82"/>
      <c r="Y526" s="82"/>
      <c r="Z526" s="152"/>
      <c r="AA526" s="82"/>
      <c r="AB526" s="82"/>
      <c r="AC526" s="82"/>
      <c r="AD526" s="82"/>
      <c r="AE526" s="82"/>
      <c r="AF526" s="82"/>
      <c r="AG526" s="82"/>
      <c r="AH526" s="82"/>
      <c r="AI526" s="82"/>
    </row>
    <row r="527" spans="1:84" s="28" customFormat="1" ht="38.85" customHeight="1" x14ac:dyDescent="0.2">
      <c r="A527" s="70"/>
      <c r="B527" s="71"/>
      <c r="C527" s="15"/>
      <c r="E527" s="253" t="str">
        <f>Translations!$B$609</f>
        <v>Verksamhetsuppgifter eller beräkningsfaktor:</v>
      </c>
      <c r="F527" s="254" t="str">
        <f>Translations!$B$601</f>
        <v>Krävd nivå:</v>
      </c>
      <c r="G527" s="847" t="str">
        <f>Translations!$B$610</f>
        <v xml:space="preserve">Skäl för tidigare avvikelse: </v>
      </c>
      <c r="H527" s="847"/>
      <c r="I527" s="253" t="str">
        <f>Translations!$B$611</f>
        <v>Inverkan på nivåer?</v>
      </c>
      <c r="J527" s="253" t="str">
        <f>Translations!$B$612</f>
        <v>Vidtagna åtgärder:</v>
      </c>
      <c r="K527" s="254" t="str">
        <f>Translations!$B$585</f>
        <v>När?</v>
      </c>
      <c r="L527" s="254" t="str">
        <f>Translations!$B$603</f>
        <v>Tillämpad nivå:</v>
      </c>
      <c r="O527" s="151"/>
      <c r="P527" s="82"/>
      <c r="Q527" s="152"/>
      <c r="R527" s="214"/>
      <c r="S527" s="214"/>
      <c r="T527" s="152"/>
      <c r="U527" s="152"/>
      <c r="V527" s="152"/>
      <c r="W527" s="152"/>
      <c r="X527" s="152"/>
      <c r="Y527" s="152"/>
      <c r="Z527" s="152"/>
      <c r="AA527" s="255" t="s">
        <v>22</v>
      </c>
      <c r="AB527" s="152" t="str">
        <f>$E$33</f>
        <v>Verksamhetsuppgifter eller beräkningsfaktor:</v>
      </c>
      <c r="AC527" s="152" t="str">
        <f>G527</f>
        <v xml:space="preserve">Skäl för tidigare avvikelse: </v>
      </c>
      <c r="AD527" s="152" t="str">
        <f>I527</f>
        <v>Inverkan på nivåer?</v>
      </c>
      <c r="AE527" s="152" t="str">
        <f>J527</f>
        <v>Vidtagna åtgärder:</v>
      </c>
      <c r="AF527" s="152" t="str">
        <f>K527</f>
        <v>När?</v>
      </c>
      <c r="AG527" s="152" t="str">
        <f>L527</f>
        <v>Tillämpad nivå:</v>
      </c>
      <c r="AH527" s="152"/>
      <c r="AI527" s="82"/>
      <c r="AJ527" s="252"/>
      <c r="AK527" s="252"/>
      <c r="AL527" s="252"/>
      <c r="AM527" s="252"/>
      <c r="AN527" s="252"/>
      <c r="AO527" s="252"/>
      <c r="AP527" s="252"/>
      <c r="AQ527" s="252"/>
      <c r="AR527" s="252"/>
      <c r="AS527" s="252"/>
      <c r="AT527" s="252"/>
      <c r="AU527" s="252"/>
      <c r="AV527" s="252"/>
      <c r="AW527" s="252"/>
      <c r="AX527" s="252"/>
      <c r="AY527" s="252"/>
      <c r="AZ527" s="252"/>
      <c r="BA527" s="252"/>
      <c r="BB527" s="252"/>
      <c r="BC527" s="252"/>
      <c r="BD527" s="252"/>
      <c r="BE527" s="252"/>
      <c r="BF527" s="252"/>
      <c r="BG527" s="252"/>
      <c r="BH527" s="252"/>
      <c r="BI527" s="252"/>
      <c r="BJ527" s="252"/>
      <c r="BK527" s="252"/>
      <c r="BL527" s="252"/>
      <c r="BM527" s="252"/>
      <c r="BN527" s="252"/>
      <c r="BO527" s="252"/>
      <c r="BP527" s="252"/>
      <c r="BQ527" s="252"/>
      <c r="BR527" s="252"/>
      <c r="BS527" s="252"/>
      <c r="BT527" s="252"/>
      <c r="BU527" s="252"/>
      <c r="BV527" s="252"/>
      <c r="BW527" s="252"/>
      <c r="BX527" s="252"/>
      <c r="BY527" s="252"/>
      <c r="BZ527" s="252"/>
      <c r="CA527" s="252"/>
      <c r="CB527" s="252"/>
      <c r="CC527" s="252"/>
      <c r="CD527" s="252"/>
      <c r="CE527" s="252"/>
      <c r="CF527" s="252"/>
    </row>
    <row r="528" spans="1:84" s="28" customFormat="1" ht="15" customHeight="1" x14ac:dyDescent="0.2">
      <c r="A528" s="70"/>
      <c r="B528" s="71"/>
      <c r="D528" s="91" t="s">
        <v>6</v>
      </c>
      <c r="E528" s="256"/>
      <c r="F528" s="257" t="str">
        <f>IF(OR(X528="",X528=EUconst_NA),"",IF(CNTR_SmallEmitter,1,X528))</f>
        <v/>
      </c>
      <c r="G528" s="826"/>
      <c r="H528" s="827"/>
      <c r="I528" s="99"/>
      <c r="J528" s="99"/>
      <c r="K528" s="221"/>
      <c r="L528" s="258"/>
      <c r="M528" s="834" t="str">
        <f>IF(OR(ISBLANK(L528),L528=EUconst_NoTier),"",IF($Z528=0,EUconst_NotApplicable,IF(ISERROR($Z528),"",$Z528)))</f>
        <v/>
      </c>
      <c r="N528" s="835"/>
      <c r="O528" s="84"/>
      <c r="P528" s="214"/>
      <c r="Q528" s="214"/>
      <c r="R528" s="238" t="str">
        <f>E523</f>
        <v/>
      </c>
      <c r="S528" s="152"/>
      <c r="T528" s="251" t="str">
        <f>IF(COUNTIF(EUconst_FactorRelevantInklPFC,E528)=0,"",INDEX(EUwideConstants!$C$665:$C$680,MATCH(E528,EUconst_FactorRelevantInklPFC,0))&amp;R528)</f>
        <v/>
      </c>
      <c r="U528" s="82"/>
      <c r="V528" s="251" t="str">
        <f>IF(T528="","",INDEX(EUwideConstants!$E$665:$E$680,MATCH(E528,EUconst_FactorRelevantInklPFC,0)))</f>
        <v/>
      </c>
      <c r="W528" s="82"/>
      <c r="X528" s="223" t="str">
        <f>IF(OR(R528="",T528=""),"",IF(CNTR_IsCategoryA,INDEX(EUwideConstants!$G:$G,MATCH(T528,EUwideConstants!$Q:$Q,0)),INDEX(EUwideConstants!$N:$N,MATCH(T528,EUwideConstants!$Q:$Q,0))))</f>
        <v/>
      </c>
      <c r="Y528" s="251" t="str">
        <f>IF(F528="","",IF(F528=EUconst_NA,"",INDEX(EUwideConstants!$H:$M,MATCH(T528,EUwideConstants!$Q:$Q,0),MATCH(F528,CNTR_TierList,0))))</f>
        <v/>
      </c>
      <c r="Z528" s="251" t="str">
        <f>IF(ISBLANK(L528),"",IF(L528=EUconst_NA,"",INDEX(EUwideConstants!$H:$M,MATCH(T528,EUwideConstants!$Q:$Q,0),MATCH(L528,CNTR_TierList,0))))</f>
        <v/>
      </c>
      <c r="AA528" s="82"/>
      <c r="AB528" s="223" t="b">
        <f>AND(COUNTA(CNTR_ListRelevantSections)&gt;0,E522="")</f>
        <v>0</v>
      </c>
      <c r="AC528" s="223" t="b">
        <f>AND(COUNTA(CNTR_ListRelevantSections)&gt;0,OR(E528="",AB528))</f>
        <v>0</v>
      </c>
      <c r="AD528" s="223" t="b">
        <f t="shared" ref="AD528:AE530" si="26">AC528</f>
        <v>0</v>
      </c>
      <c r="AE528" s="223" t="b">
        <f t="shared" si="26"/>
        <v>0</v>
      </c>
      <c r="AF528" s="223" t="b">
        <f>OR(AD528,AND(J528&lt;&gt;"",J528=FALSE))</f>
        <v>0</v>
      </c>
      <c r="AG528" s="223" t="b">
        <f>OR(AF528,AND(I528&lt;&gt;"",I528=FALSE))</f>
        <v>0</v>
      </c>
      <c r="AH528" s="82"/>
      <c r="AI528" s="82"/>
      <c r="AJ528" s="252"/>
      <c r="AK528" s="252"/>
      <c r="AL528" s="252"/>
      <c r="AM528" s="252"/>
      <c r="AN528" s="252"/>
      <c r="AO528" s="252"/>
      <c r="AP528" s="252"/>
      <c r="AQ528" s="252"/>
      <c r="AR528" s="252"/>
      <c r="AS528" s="252"/>
      <c r="AT528" s="252"/>
      <c r="AU528" s="252"/>
      <c r="AV528" s="252"/>
      <c r="AW528" s="252"/>
      <c r="AX528" s="252"/>
      <c r="AY528" s="252"/>
      <c r="AZ528" s="252"/>
      <c r="BA528" s="252"/>
      <c r="BB528" s="252"/>
      <c r="BC528" s="252"/>
      <c r="BD528" s="252"/>
      <c r="BE528" s="252"/>
      <c r="BF528" s="252"/>
      <c r="BG528" s="252"/>
      <c r="BH528" s="252"/>
      <c r="BI528" s="252"/>
      <c r="BJ528" s="252"/>
      <c r="BK528" s="252"/>
      <c r="BL528" s="252"/>
      <c r="BM528" s="252"/>
      <c r="BN528" s="252"/>
      <c r="BO528" s="252"/>
      <c r="BP528" s="252"/>
      <c r="BQ528" s="252"/>
      <c r="BR528" s="252"/>
      <c r="BS528" s="252"/>
      <c r="BT528" s="252"/>
      <c r="BU528" s="252"/>
      <c r="BV528" s="252"/>
      <c r="BW528" s="252"/>
      <c r="BX528" s="252"/>
      <c r="BY528" s="252"/>
      <c r="BZ528" s="252"/>
      <c r="CA528" s="252"/>
      <c r="CB528" s="252"/>
      <c r="CC528" s="252"/>
      <c r="CD528" s="252"/>
      <c r="CE528" s="252"/>
      <c r="CF528" s="252"/>
    </row>
    <row r="529" spans="1:84" s="28" customFormat="1" ht="15" customHeight="1" x14ac:dyDescent="0.2">
      <c r="A529" s="70"/>
      <c r="B529" s="71"/>
      <c r="D529" s="91" t="s">
        <v>8</v>
      </c>
      <c r="E529" s="256"/>
      <c r="F529" s="257" t="str">
        <f>IF(OR(X529="",X529=EUconst_NA),"",IF(CNTR_SmallEmitter,1,X529))</f>
        <v/>
      </c>
      <c r="G529" s="826"/>
      <c r="H529" s="827"/>
      <c r="I529" s="99"/>
      <c r="J529" s="99"/>
      <c r="K529" s="221"/>
      <c r="L529" s="258"/>
      <c r="M529" s="834" t="str">
        <f>IF(OR(ISBLANK(L529),L529=EUconst_NoTier),"",IF($Z529=0,EUconst_NotApplicable,IF(ISERROR($Z529),"",$Z529)))</f>
        <v/>
      </c>
      <c r="N529" s="835"/>
      <c r="O529" s="84"/>
      <c r="P529" s="214"/>
      <c r="Q529" s="214"/>
      <c r="R529" s="238" t="str">
        <f>R528</f>
        <v/>
      </c>
      <c r="S529" s="152"/>
      <c r="T529" s="251" t="str">
        <f>IF(COUNTIF(EUconst_FactorRelevantInklPFC,E529)=0,"",INDEX(EUwideConstants!$C$665:$C$680,MATCH(E529,EUconst_FactorRelevantInklPFC,0))&amp;R529)</f>
        <v/>
      </c>
      <c r="U529" s="82"/>
      <c r="V529" s="251" t="str">
        <f>IF(T529="","",INDEX(EUwideConstants!$E$665:$E$680,MATCH(E529,EUconst_FactorRelevantInklPFC,0)))</f>
        <v/>
      </c>
      <c r="W529" s="82"/>
      <c r="X529" s="223" t="str">
        <f>IF(OR(R529="",T529=""),"",IF(CNTR_IsCategoryA,INDEX(EUwideConstants!$G:$G,MATCH(T529,EUwideConstants!$Q:$Q,0)),INDEX(EUwideConstants!$N:$N,MATCH(T529,EUwideConstants!$Q:$Q,0))))</f>
        <v/>
      </c>
      <c r="Y529" s="251" t="str">
        <f>IF(F529="","",IF(F529=EUconst_NA,"",INDEX(EUwideConstants!$H:$M,MATCH(T529,EUwideConstants!$Q:$Q,0),MATCH(F529,CNTR_TierList,0))))</f>
        <v/>
      </c>
      <c r="Z529" s="251" t="str">
        <f>IF(ISBLANK(L529),"",IF(L529=EUconst_NA,"",INDEX(EUwideConstants!$H:$M,MATCH(T529,EUwideConstants!$Q:$Q,0),MATCH(L529,CNTR_TierList,0))))</f>
        <v/>
      </c>
      <c r="AA529" s="82"/>
      <c r="AB529" s="223" t="b">
        <f>AND(COUNTA(CNTR_ListRelevantSections)&gt;0,E522="")</f>
        <v>0</v>
      </c>
      <c r="AC529" s="223" t="b">
        <f>AND(COUNTA(CNTR_ListRelevantSections)&gt;0,OR(E529="",AB529))</f>
        <v>0</v>
      </c>
      <c r="AD529" s="223" t="b">
        <f t="shared" si="26"/>
        <v>0</v>
      </c>
      <c r="AE529" s="223" t="b">
        <f t="shared" si="26"/>
        <v>0</v>
      </c>
      <c r="AF529" s="223" t="b">
        <f>OR(AD529,AND(J529&lt;&gt;"",J529=FALSE))</f>
        <v>0</v>
      </c>
      <c r="AG529" s="223" t="b">
        <f>OR(AF529,AND(I529&lt;&gt;"",I529=FALSE))</f>
        <v>0</v>
      </c>
      <c r="AH529" s="82"/>
      <c r="AI529" s="82"/>
      <c r="AJ529" s="252"/>
      <c r="AK529" s="252"/>
      <c r="AL529" s="252"/>
      <c r="AM529" s="252"/>
      <c r="AN529" s="252"/>
      <c r="AO529" s="252"/>
      <c r="AP529" s="252"/>
      <c r="AQ529" s="252"/>
      <c r="AR529" s="252"/>
      <c r="AS529" s="252"/>
      <c r="AT529" s="252"/>
      <c r="AU529" s="252"/>
      <c r="AV529" s="252"/>
      <c r="AW529" s="252"/>
      <c r="AX529" s="252"/>
      <c r="AY529" s="252"/>
      <c r="AZ529" s="252"/>
      <c r="BA529" s="252"/>
      <c r="BB529" s="252"/>
      <c r="BC529" s="252"/>
      <c r="BD529" s="252"/>
      <c r="BE529" s="252"/>
      <c r="BF529" s="252"/>
      <c r="BG529" s="252"/>
      <c r="BH529" s="252"/>
      <c r="BI529" s="252"/>
      <c r="BJ529" s="252"/>
      <c r="BK529" s="252"/>
      <c r="BL529" s="252"/>
      <c r="BM529" s="252"/>
      <c r="BN529" s="252"/>
      <c r="BO529" s="252"/>
      <c r="BP529" s="252"/>
      <c r="BQ529" s="252"/>
      <c r="BR529" s="252"/>
      <c r="BS529" s="252"/>
      <c r="BT529" s="252"/>
      <c r="BU529" s="252"/>
      <c r="BV529" s="252"/>
      <c r="BW529" s="252"/>
      <c r="BX529" s="252"/>
      <c r="BY529" s="252"/>
      <c r="BZ529" s="252"/>
      <c r="CA529" s="252"/>
      <c r="CB529" s="252"/>
      <c r="CC529" s="252"/>
      <c r="CD529" s="252"/>
      <c r="CE529" s="252"/>
      <c r="CF529" s="252"/>
    </row>
    <row r="530" spans="1:84" s="28" customFormat="1" ht="15" customHeight="1" x14ac:dyDescent="0.2">
      <c r="A530" s="70"/>
      <c r="B530" s="71"/>
      <c r="D530" s="91" t="s">
        <v>9</v>
      </c>
      <c r="E530" s="256"/>
      <c r="F530" s="257" t="str">
        <f>IF(OR(X530="",X530=EUconst_NA),"",IF(CNTR_SmallEmitter,1,X530))</f>
        <v/>
      </c>
      <c r="G530" s="826"/>
      <c r="H530" s="827"/>
      <c r="I530" s="99"/>
      <c r="J530" s="99"/>
      <c r="K530" s="221"/>
      <c r="L530" s="258"/>
      <c r="M530" s="834" t="str">
        <f>IF(OR(ISBLANK(L530),L530=EUconst_NoTier),"",IF($Z530=0,EUconst_NotApplicable,IF(ISERROR($Z530),"",$Z530)))</f>
        <v/>
      </c>
      <c r="N530" s="835"/>
      <c r="O530" s="84"/>
      <c r="P530" s="214"/>
      <c r="Q530" s="214"/>
      <c r="R530" s="238" t="str">
        <f>R529</f>
        <v/>
      </c>
      <c r="S530" s="152"/>
      <c r="T530" s="251" t="str">
        <f>IF(COUNTIF(EUconst_FactorRelevantInklPFC,E530)=0,"",INDEX(EUwideConstants!$C$665:$C$680,MATCH(E530,EUconst_FactorRelevantInklPFC,0))&amp;R530)</f>
        <v/>
      </c>
      <c r="U530" s="82"/>
      <c r="V530" s="251" t="str">
        <f>IF(T530="","",INDEX(EUwideConstants!$E$665:$E$680,MATCH(E530,EUconst_FactorRelevantInklPFC,0)))</f>
        <v/>
      </c>
      <c r="W530" s="82"/>
      <c r="X530" s="223" t="str">
        <f>IF(OR(R530="",T530=""),"",IF(CNTR_IsCategoryA,INDEX(EUwideConstants!$G:$G,MATCH(T530,EUwideConstants!$Q:$Q,0)),INDEX(EUwideConstants!$N:$N,MATCH(T530,EUwideConstants!$Q:$Q,0))))</f>
        <v/>
      </c>
      <c r="Y530" s="251" t="str">
        <f>IF(F530="","",IF(F530=EUconst_NA,"",INDEX(EUwideConstants!$H:$M,MATCH(T530,EUwideConstants!$Q:$Q,0),MATCH(F530,CNTR_TierList,0))))</f>
        <v/>
      </c>
      <c r="Z530" s="251" t="str">
        <f>IF(ISBLANK(L530),"",IF(L530=EUconst_NA,"",INDEX(EUwideConstants!$H:$M,MATCH(T530,EUwideConstants!$Q:$Q,0),MATCH(L530,CNTR_TierList,0))))</f>
        <v/>
      </c>
      <c r="AA530" s="82"/>
      <c r="AB530" s="223" t="b">
        <f>AND(COUNTA(CNTR_ListRelevantSections)&gt;0,E522="")</f>
        <v>0</v>
      </c>
      <c r="AC530" s="223" t="b">
        <f>AND(COUNTA(CNTR_ListRelevantSections)&gt;0,OR(E530="",AB530))</f>
        <v>0</v>
      </c>
      <c r="AD530" s="223" t="b">
        <f t="shared" si="26"/>
        <v>0</v>
      </c>
      <c r="AE530" s="223" t="b">
        <f t="shared" si="26"/>
        <v>0</v>
      </c>
      <c r="AF530" s="223" t="b">
        <f>OR(AD530,AND(J530&lt;&gt;"",J530=FALSE))</f>
        <v>0</v>
      </c>
      <c r="AG530" s="223" t="b">
        <f>OR(AF530,AND(I530&lt;&gt;"",I530=FALSE))</f>
        <v>0</v>
      </c>
      <c r="AH530" s="82"/>
      <c r="AI530" s="82"/>
      <c r="AJ530" s="252"/>
      <c r="AK530" s="252"/>
      <c r="AL530" s="252"/>
      <c r="AM530" s="252"/>
      <c r="AN530" s="252"/>
      <c r="AO530" s="252"/>
      <c r="AP530" s="252"/>
      <c r="AQ530" s="252"/>
      <c r="AR530" s="252"/>
      <c r="AS530" s="252"/>
      <c r="AT530" s="252"/>
      <c r="AU530" s="252"/>
      <c r="AV530" s="252"/>
      <c r="AW530" s="252"/>
      <c r="AX530" s="252"/>
      <c r="AY530" s="252"/>
      <c r="AZ530" s="252"/>
      <c r="BA530" s="252"/>
      <c r="BB530" s="252"/>
      <c r="BC530" s="252"/>
      <c r="BD530" s="252"/>
      <c r="BE530" s="252"/>
      <c r="BF530" s="252"/>
      <c r="BG530" s="252"/>
      <c r="BH530" s="252"/>
      <c r="BI530" s="252"/>
      <c r="BJ530" s="252"/>
      <c r="BK530" s="252"/>
      <c r="BL530" s="252"/>
      <c r="BM530" s="252"/>
      <c r="BN530" s="252"/>
      <c r="BO530" s="252"/>
      <c r="BP530" s="252"/>
      <c r="BQ530" s="252"/>
      <c r="BR530" s="252"/>
      <c r="BS530" s="252"/>
      <c r="BT530" s="252"/>
      <c r="BU530" s="252"/>
      <c r="BV530" s="252"/>
      <c r="BW530" s="252"/>
      <c r="BX530" s="252"/>
      <c r="BY530" s="252"/>
      <c r="BZ530" s="252"/>
      <c r="CA530" s="252"/>
      <c r="CB530" s="252"/>
      <c r="CC530" s="252"/>
      <c r="CD530" s="252"/>
      <c r="CE530" s="252"/>
      <c r="CF530" s="252"/>
    </row>
    <row r="531" spans="1:84" s="28" customFormat="1" ht="5.0999999999999996" customHeight="1" x14ac:dyDescent="0.2">
      <c r="A531" s="70"/>
      <c r="B531" s="71"/>
      <c r="C531" s="15"/>
      <c r="D531" s="121"/>
      <c r="G531" s="121"/>
      <c r="H531" s="121"/>
      <c r="I531" s="121"/>
      <c r="J531" s="121"/>
      <c r="O531" s="84"/>
      <c r="P531" s="214"/>
      <c r="Q531" s="214"/>
      <c r="R531" s="214"/>
      <c r="S531" s="214"/>
      <c r="T531" s="82"/>
      <c r="U531" s="82"/>
      <c r="V531" s="82"/>
      <c r="W531" s="82"/>
      <c r="X531" s="82"/>
      <c r="Y531" s="82"/>
      <c r="Z531" s="82"/>
      <c r="AA531" s="82"/>
      <c r="AB531" s="82"/>
      <c r="AC531" s="82"/>
      <c r="AD531" s="82"/>
      <c r="AE531" s="82"/>
      <c r="AF531" s="82"/>
      <c r="AG531" s="82"/>
      <c r="AH531" s="82"/>
      <c r="AI531" s="82"/>
    </row>
    <row r="532" spans="1:84" s="28" customFormat="1" ht="12.75" customHeight="1" x14ac:dyDescent="0.2">
      <c r="A532" s="70"/>
      <c r="B532" s="71"/>
      <c r="D532" s="121" t="s">
        <v>12</v>
      </c>
      <c r="E532" s="259" t="str">
        <f>Translations!$B$94</f>
        <v>Beskrivning</v>
      </c>
      <c r="G532" s="260"/>
      <c r="H532" s="121"/>
      <c r="I532" s="121"/>
      <c r="J532" s="121"/>
      <c r="K532" s="121"/>
      <c r="L532" s="121"/>
      <c r="M532" s="121"/>
      <c r="N532" s="121"/>
      <c r="O532" s="84"/>
      <c r="P532" s="214"/>
      <c r="Q532" s="214"/>
      <c r="R532" s="214"/>
      <c r="S532" s="214"/>
      <c r="T532" s="82"/>
      <c r="U532" s="82"/>
      <c r="V532" s="82"/>
      <c r="W532" s="82"/>
      <c r="X532" s="82"/>
      <c r="Y532" s="82"/>
      <c r="Z532" s="82"/>
      <c r="AA532" s="82"/>
      <c r="AB532" s="82"/>
      <c r="AC532" s="82"/>
      <c r="AD532" s="82"/>
      <c r="AE532" s="82"/>
      <c r="AF532" s="82"/>
      <c r="AG532" s="82"/>
      <c r="AH532" s="82"/>
      <c r="AI532" s="82"/>
    </row>
    <row r="533" spans="1:84" s="28" customFormat="1" ht="12.75" customHeight="1" x14ac:dyDescent="0.2">
      <c r="A533" s="70"/>
      <c r="B533" s="213"/>
      <c r="C533" s="15"/>
      <c r="D533" s="121"/>
      <c r="E533" s="757" t="str">
        <f>Translations!$B$588</f>
        <v>Om du behöver mer utrymme för beskrivningen kan du också använda externa filer och hänvisa till dem här.</v>
      </c>
      <c r="F533" s="757"/>
      <c r="G533" s="757"/>
      <c r="H533" s="757"/>
      <c r="I533" s="757"/>
      <c r="J533" s="757"/>
      <c r="K533" s="757"/>
      <c r="L533" s="757"/>
      <c r="M533" s="757"/>
      <c r="N533" s="757"/>
      <c r="O533" s="84"/>
      <c r="P533" s="77"/>
      <c r="Q533" s="214"/>
      <c r="R533" s="214"/>
      <c r="S533" s="214"/>
      <c r="T533" s="82"/>
      <c r="U533" s="82"/>
      <c r="V533" s="82"/>
      <c r="W533" s="82"/>
      <c r="X533" s="82"/>
      <c r="Y533" s="82"/>
      <c r="Z533" s="82"/>
      <c r="AA533" s="82"/>
      <c r="AB533" s="82"/>
      <c r="AC533" s="82"/>
      <c r="AD533" s="82"/>
      <c r="AE533" s="82"/>
      <c r="AF533" s="82"/>
      <c r="AG533" s="82"/>
      <c r="AH533" s="82"/>
      <c r="AI533" s="82"/>
    </row>
    <row r="534" spans="1:84" s="28" customFormat="1" ht="12.75" customHeight="1" x14ac:dyDescent="0.2">
      <c r="A534" s="261"/>
      <c r="B534" s="78"/>
      <c r="E534" s="836"/>
      <c r="F534" s="837"/>
      <c r="G534" s="837"/>
      <c r="H534" s="837"/>
      <c r="I534" s="837"/>
      <c r="J534" s="837"/>
      <c r="K534" s="837"/>
      <c r="L534" s="837"/>
      <c r="M534" s="837"/>
      <c r="N534" s="838"/>
      <c r="O534" s="81"/>
      <c r="P534" s="82"/>
      <c r="Q534" s="82"/>
      <c r="R534" s="82"/>
      <c r="S534" s="82"/>
      <c r="T534" s="82"/>
      <c r="U534" s="82"/>
      <c r="V534" s="82"/>
      <c r="W534" s="82"/>
      <c r="X534" s="82"/>
      <c r="Y534" s="82"/>
      <c r="Z534" s="82"/>
      <c r="AA534" s="82"/>
      <c r="AB534" s="82"/>
      <c r="AC534" s="82"/>
      <c r="AD534" s="82"/>
      <c r="AE534" s="82"/>
      <c r="AF534" s="82"/>
      <c r="AG534" s="82"/>
      <c r="AH534" s="82"/>
      <c r="AI534" s="251" t="b">
        <f>AND(COUNTA(CNTR_ListRelevantSections)&gt;0,OR(AB530,COUNTA(E528:E530)=0))</f>
        <v>0</v>
      </c>
    </row>
    <row r="535" spans="1:84" s="28" customFormat="1" ht="12.75" customHeight="1" x14ac:dyDescent="0.2">
      <c r="A535" s="261"/>
      <c r="B535" s="78"/>
      <c r="E535" s="828"/>
      <c r="F535" s="829"/>
      <c r="G535" s="829"/>
      <c r="H535" s="829"/>
      <c r="I535" s="829"/>
      <c r="J535" s="829"/>
      <c r="K535" s="829"/>
      <c r="L535" s="829"/>
      <c r="M535" s="829"/>
      <c r="N535" s="830"/>
      <c r="O535" s="81"/>
      <c r="P535" s="82"/>
      <c r="Q535" s="82"/>
      <c r="R535" s="82"/>
      <c r="S535" s="82"/>
      <c r="T535" s="82"/>
      <c r="U535" s="82"/>
      <c r="V535" s="82"/>
      <c r="W535" s="82"/>
      <c r="X535" s="82"/>
      <c r="Y535" s="82"/>
      <c r="Z535" s="82"/>
      <c r="AA535" s="82"/>
      <c r="AB535" s="82"/>
      <c r="AC535" s="82"/>
      <c r="AD535" s="82"/>
      <c r="AE535" s="82"/>
      <c r="AF535" s="82"/>
      <c r="AG535" s="82"/>
      <c r="AH535" s="82"/>
      <c r="AI535" s="251" t="b">
        <f>AI534</f>
        <v>0</v>
      </c>
    </row>
    <row r="536" spans="1:84" s="28" customFormat="1" ht="12.75" customHeight="1" x14ac:dyDescent="0.2">
      <c r="A536" s="261"/>
      <c r="B536" s="78"/>
      <c r="E536" s="828"/>
      <c r="F536" s="829"/>
      <c r="G536" s="829"/>
      <c r="H536" s="829"/>
      <c r="I536" s="829"/>
      <c r="J536" s="829"/>
      <c r="K536" s="829"/>
      <c r="L536" s="829"/>
      <c r="M536" s="829"/>
      <c r="N536" s="830"/>
      <c r="O536" s="81"/>
      <c r="P536" s="82"/>
      <c r="Q536" s="82"/>
      <c r="R536" s="82"/>
      <c r="S536" s="82"/>
      <c r="T536" s="82"/>
      <c r="U536" s="82"/>
      <c r="V536" s="82"/>
      <c r="W536" s="82"/>
      <c r="X536" s="82"/>
      <c r="Y536" s="82"/>
      <c r="Z536" s="82"/>
      <c r="AA536" s="82"/>
      <c r="AB536" s="82"/>
      <c r="AC536" s="82"/>
      <c r="AD536" s="82"/>
      <c r="AE536" s="82"/>
      <c r="AF536" s="82"/>
      <c r="AG536" s="82"/>
      <c r="AH536" s="82"/>
      <c r="AI536" s="251" t="b">
        <f>AI535</f>
        <v>0</v>
      </c>
    </row>
    <row r="537" spans="1:84" s="28" customFormat="1" ht="12.75" customHeight="1" x14ac:dyDescent="0.2">
      <c r="A537" s="261"/>
      <c r="B537" s="78"/>
      <c r="E537" s="828"/>
      <c r="F537" s="829"/>
      <c r="G537" s="829"/>
      <c r="H537" s="829"/>
      <c r="I537" s="829"/>
      <c r="J537" s="829"/>
      <c r="K537" s="829"/>
      <c r="L537" s="829"/>
      <c r="M537" s="829"/>
      <c r="N537" s="830"/>
      <c r="O537" s="81"/>
      <c r="P537" s="82"/>
      <c r="Q537" s="82"/>
      <c r="R537" s="82"/>
      <c r="S537" s="82"/>
      <c r="T537" s="82"/>
      <c r="U537" s="82"/>
      <c r="V537" s="82"/>
      <c r="W537" s="82"/>
      <c r="X537" s="82"/>
      <c r="Y537" s="82"/>
      <c r="Z537" s="82"/>
      <c r="AA537" s="82"/>
      <c r="AB537" s="82"/>
      <c r="AC537" s="82"/>
      <c r="AD537" s="82"/>
      <c r="AE537" s="82"/>
      <c r="AF537" s="82"/>
      <c r="AG537" s="82"/>
      <c r="AH537" s="82"/>
      <c r="AI537" s="251" t="b">
        <f>AI536</f>
        <v>0</v>
      </c>
    </row>
    <row r="538" spans="1:84" s="28" customFormat="1" ht="12.75" customHeight="1" x14ac:dyDescent="0.2">
      <c r="A538" s="261"/>
      <c r="B538" s="78"/>
      <c r="E538" s="831"/>
      <c r="F538" s="832"/>
      <c r="G538" s="832"/>
      <c r="H538" s="832"/>
      <c r="I538" s="832"/>
      <c r="J538" s="832"/>
      <c r="K538" s="832"/>
      <c r="L538" s="832"/>
      <c r="M538" s="832"/>
      <c r="N538" s="833"/>
      <c r="O538" s="81"/>
      <c r="P538" s="82"/>
      <c r="Q538" s="82"/>
      <c r="R538" s="82"/>
      <c r="S538" s="82"/>
      <c r="T538" s="82"/>
      <c r="U538" s="82"/>
      <c r="V538" s="82"/>
      <c r="W538" s="82"/>
      <c r="X538" s="82"/>
      <c r="Y538" s="82"/>
      <c r="Z538" s="82"/>
      <c r="AA538" s="82"/>
      <c r="AB538" s="82"/>
      <c r="AC538" s="82"/>
      <c r="AD538" s="82"/>
      <c r="AE538" s="82"/>
      <c r="AF538" s="82"/>
      <c r="AG538" s="82"/>
      <c r="AH538" s="82"/>
      <c r="AI538" s="251" t="b">
        <f>AI537</f>
        <v>0</v>
      </c>
    </row>
    <row r="539" spans="1:84" s="28" customFormat="1" ht="12.75" customHeight="1" thickBot="1" x14ac:dyDescent="0.25">
      <c r="A539" s="261"/>
      <c r="B539" s="78"/>
      <c r="D539" s="121"/>
      <c r="E539" s="262"/>
      <c r="F539" s="262"/>
      <c r="G539" s="262"/>
      <c r="H539" s="262"/>
      <c r="I539" s="262"/>
      <c r="J539" s="262"/>
      <c r="K539" s="262"/>
      <c r="L539" s="262"/>
      <c r="M539" s="262"/>
      <c r="N539" s="121"/>
      <c r="O539" s="81"/>
      <c r="P539" s="82"/>
      <c r="Q539" s="82"/>
      <c r="R539" s="82"/>
      <c r="S539" s="82"/>
      <c r="T539" s="82"/>
      <c r="U539" s="82"/>
      <c r="V539" s="82"/>
      <c r="W539" s="82"/>
      <c r="X539" s="82"/>
      <c r="Y539" s="82"/>
      <c r="Z539" s="82"/>
      <c r="AA539" s="82"/>
      <c r="AB539" s="82"/>
      <c r="AC539" s="82"/>
      <c r="AD539" s="82"/>
      <c r="AE539" s="82"/>
      <c r="AF539" s="82"/>
      <c r="AG539" s="82"/>
      <c r="AH539" s="82"/>
      <c r="AI539" s="82"/>
      <c r="CF539" s="263"/>
    </row>
    <row r="540" spans="1:84" ht="13.5" customHeight="1" thickBot="1" x14ac:dyDescent="0.25">
      <c r="A540" s="65"/>
      <c r="B540" s="69"/>
      <c r="C540" s="244"/>
      <c r="D540" s="245"/>
      <c r="E540" s="246"/>
      <c r="F540" s="247"/>
      <c r="G540" s="248"/>
      <c r="H540" s="248"/>
      <c r="I540" s="248"/>
      <c r="J540" s="248"/>
      <c r="K540" s="248"/>
      <c r="L540" s="248"/>
      <c r="M540" s="248"/>
      <c r="N540" s="248"/>
      <c r="O540" s="67"/>
      <c r="U540" s="188"/>
      <c r="X540" s="188"/>
    </row>
    <row r="541" spans="1:84" s="28" customFormat="1" ht="15" customHeight="1" thickBot="1" x14ac:dyDescent="0.25">
      <c r="A541" s="159" t="str">
        <f>IF(E541="","","PRINT")</f>
        <v/>
      </c>
      <c r="B541" s="71"/>
      <c r="C541" s="218">
        <f>C522+1</f>
        <v>28</v>
      </c>
      <c r="D541" s="15"/>
      <c r="E541" s="848"/>
      <c r="F541" s="849"/>
      <c r="G541" s="849"/>
      <c r="H541" s="849"/>
      <c r="I541" s="849"/>
      <c r="J541" s="849"/>
      <c r="K541" s="849"/>
      <c r="L541" s="850"/>
      <c r="M541" s="842" t="str">
        <f>IF(E542="","",INDEX(EUwideConstants!$F$312:$F$353,MATCH(E542,EUConst_TierActivityListNames,0)))</f>
        <v/>
      </c>
      <c r="N541" s="843"/>
      <c r="O541" s="151"/>
      <c r="P541" s="223" t="str">
        <f>IF(AND(E541&lt;&gt;"",COUNTIF(P542:$P$603,"PRINT")=0),"PRINT","")</f>
        <v/>
      </c>
      <c r="Q541" s="152"/>
      <c r="R541" s="249" t="str">
        <f>IF(E541="","",MATCH(E541,'B_Beskrivning av förbättringar'!$Q$54:$Q$83,0))</f>
        <v/>
      </c>
      <c r="S541" s="250" t="s">
        <v>21</v>
      </c>
      <c r="T541" s="152"/>
      <c r="U541" s="152"/>
      <c r="V541" s="152"/>
      <c r="W541" s="152"/>
      <c r="X541" s="152"/>
      <c r="Y541" s="152"/>
      <c r="Z541" s="152"/>
      <c r="AA541" s="152"/>
      <c r="AB541" s="152"/>
      <c r="AC541" s="152"/>
      <c r="AD541" s="152"/>
      <c r="AE541" s="152"/>
      <c r="AF541" s="152"/>
      <c r="AG541" s="152"/>
      <c r="AH541" s="152"/>
      <c r="AI541" s="251" t="b">
        <f>CNTR_CalcRelevant=EUconst_NotRelevant</f>
        <v>0</v>
      </c>
      <c r="AJ541" s="252"/>
      <c r="AK541" s="252"/>
      <c r="AL541" s="252"/>
      <c r="AM541" s="252"/>
      <c r="AN541" s="252"/>
      <c r="AO541" s="252"/>
      <c r="AP541" s="252"/>
      <c r="AQ541" s="252"/>
      <c r="AR541" s="252"/>
      <c r="AS541" s="252"/>
      <c r="AT541" s="252"/>
      <c r="AU541" s="252"/>
      <c r="AV541" s="252"/>
      <c r="AW541" s="252"/>
      <c r="AX541" s="252"/>
      <c r="AY541" s="252"/>
      <c r="AZ541" s="252"/>
      <c r="BA541" s="252"/>
      <c r="BB541" s="252"/>
      <c r="BC541" s="252"/>
      <c r="BD541" s="252"/>
      <c r="BE541" s="252"/>
      <c r="BF541" s="252"/>
      <c r="BG541" s="252"/>
      <c r="BH541" s="252"/>
      <c r="BI541" s="252"/>
      <c r="BJ541" s="252"/>
      <c r="BK541" s="252"/>
      <c r="BL541" s="252"/>
      <c r="BM541" s="252"/>
      <c r="BN541" s="252"/>
      <c r="BO541" s="252"/>
      <c r="BP541" s="252"/>
      <c r="BQ541" s="252"/>
      <c r="BR541" s="252"/>
      <c r="BS541" s="252"/>
      <c r="BT541" s="252"/>
      <c r="BU541" s="252"/>
      <c r="BV541" s="252"/>
      <c r="BW541" s="252"/>
      <c r="BX541" s="252"/>
      <c r="BY541" s="252"/>
      <c r="BZ541" s="252"/>
      <c r="CA541" s="252"/>
      <c r="CB541" s="252"/>
      <c r="CC541" s="252"/>
      <c r="CD541" s="252"/>
      <c r="CE541" s="252"/>
      <c r="CF541" s="252"/>
    </row>
    <row r="542" spans="1:84" s="28" customFormat="1" ht="15" customHeight="1" thickBot="1" x14ac:dyDescent="0.25">
      <c r="A542" s="70"/>
      <c r="B542" s="71"/>
      <c r="C542" s="15"/>
      <c r="D542" s="15"/>
      <c r="E542" s="839" t="str">
        <f>IF(E541="","",INDEX('B_Beskrivning av förbättringar'!$E$54:$E$83,R541))</f>
        <v/>
      </c>
      <c r="F542" s="840"/>
      <c r="G542" s="840"/>
      <c r="H542" s="840"/>
      <c r="I542" s="840"/>
      <c r="J542" s="840"/>
      <c r="K542" s="840"/>
      <c r="L542" s="841"/>
      <c r="M542" s="842" t="str">
        <f>IF(E541="","",INDEX('B_Beskrivning av förbättringar'!$M$54:$M$83,R541))</f>
        <v/>
      </c>
      <c r="N542" s="843"/>
      <c r="O542" s="151"/>
      <c r="P542" s="82"/>
      <c r="Q542" s="152"/>
      <c r="R542" s="238" t="str">
        <f>E542</f>
        <v/>
      </c>
      <c r="S542" s="238" t="str">
        <f>IF(E542="","",MATCH(E542,EUConst_TierActivityListNames,0)&gt;40)</f>
        <v/>
      </c>
      <c r="T542" s="152"/>
      <c r="U542" s="152"/>
      <c r="V542" s="152"/>
      <c r="W542" s="152"/>
      <c r="X542" s="152"/>
      <c r="Y542" s="152"/>
      <c r="Z542" s="152"/>
      <c r="AA542" s="152"/>
      <c r="AB542" s="152"/>
      <c r="AC542" s="152"/>
      <c r="AD542" s="152"/>
      <c r="AE542" s="152"/>
      <c r="AF542" s="152"/>
      <c r="AG542" s="152"/>
      <c r="AH542" s="152"/>
      <c r="AI542" s="152"/>
      <c r="AJ542" s="252"/>
      <c r="AK542" s="252"/>
      <c r="AL542" s="252"/>
      <c r="AM542" s="252"/>
      <c r="AN542" s="252"/>
      <c r="AO542" s="252"/>
      <c r="AP542" s="252"/>
      <c r="AQ542" s="252"/>
      <c r="AR542" s="252"/>
      <c r="AS542" s="252"/>
      <c r="AT542" s="252"/>
      <c r="AU542" s="252"/>
      <c r="AV542" s="252"/>
      <c r="AW542" s="252"/>
      <c r="AX542" s="252"/>
      <c r="AY542" s="252"/>
      <c r="AZ542" s="252"/>
      <c r="BA542" s="252"/>
      <c r="BB542" s="252"/>
      <c r="BC542" s="252"/>
      <c r="BD542" s="252"/>
      <c r="BE542" s="252"/>
      <c r="BF542" s="252"/>
      <c r="BG542" s="252"/>
      <c r="BH542" s="252"/>
      <c r="BI542" s="252"/>
      <c r="BJ542" s="252"/>
      <c r="BK542" s="252"/>
      <c r="BL542" s="252"/>
      <c r="BM542" s="252"/>
      <c r="BN542" s="252"/>
      <c r="BO542" s="252"/>
      <c r="BP542" s="252"/>
      <c r="BQ542" s="252"/>
      <c r="BR542" s="252"/>
      <c r="BS542" s="252"/>
      <c r="BT542" s="252"/>
      <c r="BU542" s="252"/>
      <c r="BV542" s="252"/>
      <c r="BW542" s="252"/>
      <c r="BX542" s="252"/>
      <c r="BY542" s="252"/>
      <c r="BZ542" s="252"/>
      <c r="CA542" s="252"/>
      <c r="CB542" s="252"/>
      <c r="CC542" s="252"/>
      <c r="CD542" s="252"/>
      <c r="CE542" s="252"/>
      <c r="CF542" s="252"/>
    </row>
    <row r="543" spans="1:84" s="28" customFormat="1" ht="5.0999999999999996" customHeight="1" x14ac:dyDescent="0.2">
      <c r="A543" s="70"/>
      <c r="B543" s="71"/>
      <c r="C543" s="15"/>
      <c r="D543" s="15"/>
      <c r="E543" s="15"/>
      <c r="F543" s="15"/>
      <c r="G543" s="5"/>
      <c r="H543" s="5"/>
      <c r="I543" s="5"/>
      <c r="M543" s="5"/>
      <c r="N543" s="5"/>
      <c r="O543" s="151"/>
      <c r="P543" s="214"/>
      <c r="Q543" s="152"/>
      <c r="R543" s="152"/>
      <c r="S543" s="152"/>
      <c r="T543" s="152"/>
      <c r="U543" s="152"/>
      <c r="V543" s="152"/>
      <c r="W543" s="152"/>
      <c r="X543" s="152"/>
      <c r="Y543" s="152"/>
      <c r="Z543" s="152"/>
      <c r="AA543" s="152"/>
      <c r="AB543" s="152"/>
      <c r="AC543" s="152"/>
      <c r="AD543" s="152"/>
      <c r="AE543" s="152"/>
      <c r="AF543" s="152"/>
      <c r="AG543" s="152"/>
      <c r="AH543" s="152"/>
      <c r="AI543" s="152"/>
      <c r="AJ543" s="252"/>
      <c r="AK543" s="252"/>
      <c r="AL543" s="252"/>
      <c r="AM543" s="252"/>
      <c r="AN543" s="252"/>
      <c r="AO543" s="252"/>
      <c r="AP543" s="252"/>
      <c r="AQ543" s="252"/>
      <c r="AR543" s="252"/>
      <c r="AS543" s="252"/>
      <c r="AT543" s="252"/>
      <c r="AU543" s="252"/>
      <c r="AV543" s="252"/>
      <c r="AW543" s="252"/>
      <c r="AX543" s="252"/>
      <c r="AY543" s="252"/>
      <c r="AZ543" s="252"/>
      <c r="BA543" s="252"/>
      <c r="BB543" s="252"/>
      <c r="BC543" s="252"/>
      <c r="BD543" s="252"/>
      <c r="BE543" s="252"/>
      <c r="BF543" s="252"/>
      <c r="BG543" s="252"/>
      <c r="BH543" s="252"/>
      <c r="BI543" s="252"/>
      <c r="BJ543" s="252"/>
      <c r="BK543" s="252"/>
      <c r="BL543" s="252"/>
      <c r="BM543" s="252"/>
      <c r="BN543" s="252"/>
      <c r="BO543" s="252"/>
      <c r="BP543" s="252"/>
      <c r="BQ543" s="252"/>
      <c r="BR543" s="252"/>
      <c r="BS543" s="252"/>
      <c r="BT543" s="252"/>
      <c r="BU543" s="252"/>
      <c r="BV543" s="252"/>
      <c r="BW543" s="252"/>
      <c r="BX543" s="252"/>
      <c r="BY543" s="252"/>
      <c r="BZ543" s="252"/>
      <c r="CA543" s="252"/>
      <c r="CB543" s="252"/>
      <c r="CC543" s="252"/>
      <c r="CD543" s="252"/>
      <c r="CE543" s="252"/>
      <c r="CF543" s="252"/>
    </row>
    <row r="544" spans="1:84" s="28" customFormat="1" ht="12.75" customHeight="1" x14ac:dyDescent="0.2">
      <c r="A544" s="70"/>
      <c r="B544" s="71"/>
      <c r="C544" s="15"/>
      <c r="D544" s="15"/>
      <c r="F544" s="844" t="str">
        <f>IF(E541="","",HYPERLINK("#JUMP_E_8",EUconst_FurtherGuidancePoint1))</f>
        <v/>
      </c>
      <c r="G544" s="845"/>
      <c r="H544" s="845"/>
      <c r="I544" s="845"/>
      <c r="J544" s="845"/>
      <c r="K544" s="845"/>
      <c r="L544" s="845"/>
      <c r="M544" s="846"/>
      <c r="N544" s="5"/>
      <c r="O544" s="151"/>
      <c r="P544" s="214"/>
      <c r="Q544" s="152"/>
      <c r="R544" s="152"/>
      <c r="S544" s="152"/>
      <c r="T544" s="152"/>
      <c r="U544" s="152"/>
      <c r="V544" s="152"/>
      <c r="W544" s="152"/>
      <c r="X544" s="152"/>
      <c r="Y544" s="152"/>
      <c r="Z544" s="152"/>
      <c r="AA544" s="152"/>
      <c r="AB544" s="152"/>
      <c r="AC544" s="152"/>
      <c r="AD544" s="152"/>
      <c r="AE544" s="152"/>
      <c r="AF544" s="152"/>
      <c r="AG544" s="152"/>
      <c r="AH544" s="152"/>
      <c r="AI544" s="152"/>
      <c r="AJ544" s="252"/>
      <c r="AK544" s="252"/>
      <c r="AL544" s="252"/>
      <c r="AM544" s="252"/>
      <c r="AN544" s="252"/>
      <c r="AO544" s="252"/>
      <c r="AP544" s="252"/>
      <c r="AQ544" s="252"/>
      <c r="AR544" s="252"/>
      <c r="AS544" s="252"/>
      <c r="AT544" s="252"/>
      <c r="AU544" s="252"/>
      <c r="AV544" s="252"/>
      <c r="AW544" s="252"/>
      <c r="AX544" s="252"/>
      <c r="AY544" s="252"/>
      <c r="AZ544" s="252"/>
      <c r="BA544" s="252"/>
      <c r="BB544" s="252"/>
      <c r="BC544" s="252"/>
      <c r="BD544" s="252"/>
      <c r="BE544" s="252"/>
      <c r="BF544" s="252"/>
      <c r="BG544" s="252"/>
      <c r="BH544" s="252"/>
      <c r="BI544" s="252"/>
      <c r="BJ544" s="252"/>
      <c r="BK544" s="252"/>
      <c r="BL544" s="252"/>
      <c r="BM544" s="252"/>
      <c r="BN544" s="252"/>
      <c r="BO544" s="252"/>
      <c r="BP544" s="252"/>
      <c r="BQ544" s="252"/>
      <c r="BR544" s="252"/>
      <c r="BS544" s="252"/>
      <c r="BT544" s="252"/>
      <c r="BU544" s="252"/>
      <c r="BV544" s="252"/>
      <c r="BW544" s="252"/>
      <c r="BX544" s="252"/>
      <c r="BY544" s="252"/>
      <c r="BZ544" s="252"/>
      <c r="CA544" s="252"/>
      <c r="CB544" s="252"/>
      <c r="CC544" s="252"/>
      <c r="CD544" s="252"/>
      <c r="CE544" s="252"/>
      <c r="CF544" s="252"/>
    </row>
    <row r="545" spans="1:84" s="28" customFormat="1" ht="5.0999999999999996" customHeight="1" x14ac:dyDescent="0.2">
      <c r="A545" s="70"/>
      <c r="B545" s="71"/>
      <c r="C545" s="15"/>
      <c r="D545" s="121"/>
      <c r="O545" s="84"/>
      <c r="P545" s="214"/>
      <c r="Q545" s="214"/>
      <c r="R545" s="214"/>
      <c r="S545" s="152"/>
      <c r="T545" s="82"/>
      <c r="U545" s="82"/>
      <c r="V545" s="82"/>
      <c r="W545" s="82"/>
      <c r="X545" s="82"/>
      <c r="Y545" s="82"/>
      <c r="Z545" s="152"/>
      <c r="AA545" s="82"/>
      <c r="AB545" s="82"/>
      <c r="AC545" s="82"/>
      <c r="AD545" s="82"/>
      <c r="AE545" s="82"/>
      <c r="AF545" s="82"/>
      <c r="AG545" s="82"/>
      <c r="AH545" s="82"/>
      <c r="AI545" s="82"/>
    </row>
    <row r="546" spans="1:84" s="28" customFormat="1" ht="38.85" customHeight="1" x14ac:dyDescent="0.2">
      <c r="A546" s="70"/>
      <c r="B546" s="71"/>
      <c r="C546" s="15"/>
      <c r="E546" s="253" t="str">
        <f>Translations!$B$609</f>
        <v>Verksamhetsuppgifter eller beräkningsfaktor:</v>
      </c>
      <c r="F546" s="254" t="str">
        <f>Translations!$B$601</f>
        <v>Krävd nivå:</v>
      </c>
      <c r="G546" s="847" t="str">
        <f>Translations!$B$610</f>
        <v xml:space="preserve">Skäl för tidigare avvikelse: </v>
      </c>
      <c r="H546" s="847"/>
      <c r="I546" s="253" t="str">
        <f>Translations!$B$611</f>
        <v>Inverkan på nivåer?</v>
      </c>
      <c r="J546" s="253" t="str">
        <f>Translations!$B$612</f>
        <v>Vidtagna åtgärder:</v>
      </c>
      <c r="K546" s="254" t="str">
        <f>Translations!$B$585</f>
        <v>När?</v>
      </c>
      <c r="L546" s="254" t="str">
        <f>Translations!$B$603</f>
        <v>Tillämpad nivå:</v>
      </c>
      <c r="O546" s="151"/>
      <c r="P546" s="82"/>
      <c r="Q546" s="152"/>
      <c r="R546" s="214"/>
      <c r="S546" s="214"/>
      <c r="T546" s="152"/>
      <c r="U546" s="152"/>
      <c r="V546" s="152"/>
      <c r="W546" s="152"/>
      <c r="X546" s="152"/>
      <c r="Y546" s="152"/>
      <c r="Z546" s="152"/>
      <c r="AA546" s="255" t="s">
        <v>22</v>
      </c>
      <c r="AB546" s="152" t="str">
        <f>$E$33</f>
        <v>Verksamhetsuppgifter eller beräkningsfaktor:</v>
      </c>
      <c r="AC546" s="152" t="str">
        <f>G546</f>
        <v xml:space="preserve">Skäl för tidigare avvikelse: </v>
      </c>
      <c r="AD546" s="152" t="str">
        <f>I546</f>
        <v>Inverkan på nivåer?</v>
      </c>
      <c r="AE546" s="152" t="str">
        <f>J546</f>
        <v>Vidtagna åtgärder:</v>
      </c>
      <c r="AF546" s="152" t="str">
        <f>K546</f>
        <v>När?</v>
      </c>
      <c r="AG546" s="152" t="str">
        <f>L546</f>
        <v>Tillämpad nivå:</v>
      </c>
      <c r="AH546" s="152"/>
      <c r="AI546" s="82"/>
      <c r="AJ546" s="252"/>
      <c r="AK546" s="252"/>
      <c r="AL546" s="252"/>
      <c r="AM546" s="252"/>
      <c r="AN546" s="252"/>
      <c r="AO546" s="252"/>
      <c r="AP546" s="252"/>
      <c r="AQ546" s="252"/>
      <c r="AR546" s="252"/>
      <c r="AS546" s="252"/>
      <c r="AT546" s="252"/>
      <c r="AU546" s="252"/>
      <c r="AV546" s="252"/>
      <c r="AW546" s="252"/>
      <c r="AX546" s="252"/>
      <c r="AY546" s="252"/>
      <c r="AZ546" s="252"/>
      <c r="BA546" s="252"/>
      <c r="BB546" s="252"/>
      <c r="BC546" s="252"/>
      <c r="BD546" s="252"/>
      <c r="BE546" s="252"/>
      <c r="BF546" s="252"/>
      <c r="BG546" s="252"/>
      <c r="BH546" s="252"/>
      <c r="BI546" s="252"/>
      <c r="BJ546" s="252"/>
      <c r="BK546" s="252"/>
      <c r="BL546" s="252"/>
      <c r="BM546" s="252"/>
      <c r="BN546" s="252"/>
      <c r="BO546" s="252"/>
      <c r="BP546" s="252"/>
      <c r="BQ546" s="252"/>
      <c r="BR546" s="252"/>
      <c r="BS546" s="252"/>
      <c r="BT546" s="252"/>
      <c r="BU546" s="252"/>
      <c r="BV546" s="252"/>
      <c r="BW546" s="252"/>
      <c r="BX546" s="252"/>
      <c r="BY546" s="252"/>
      <c r="BZ546" s="252"/>
      <c r="CA546" s="252"/>
      <c r="CB546" s="252"/>
      <c r="CC546" s="252"/>
      <c r="CD546" s="252"/>
      <c r="CE546" s="252"/>
      <c r="CF546" s="252"/>
    </row>
    <row r="547" spans="1:84" s="28" customFormat="1" ht="15" customHeight="1" x14ac:dyDescent="0.2">
      <c r="A547" s="70"/>
      <c r="B547" s="71"/>
      <c r="D547" s="91" t="s">
        <v>6</v>
      </c>
      <c r="E547" s="256"/>
      <c r="F547" s="257" t="str">
        <f>IF(OR(X547="",X547=EUconst_NA),"",IF(CNTR_SmallEmitter,1,X547))</f>
        <v/>
      </c>
      <c r="G547" s="826"/>
      <c r="H547" s="827"/>
      <c r="I547" s="99"/>
      <c r="J547" s="99"/>
      <c r="K547" s="221"/>
      <c r="L547" s="258"/>
      <c r="M547" s="834" t="str">
        <f>IF(OR(ISBLANK(L547),L547=EUconst_NoTier),"",IF($Z547=0,EUconst_NotApplicable,IF(ISERROR($Z547),"",$Z547)))</f>
        <v/>
      </c>
      <c r="N547" s="835"/>
      <c r="O547" s="84"/>
      <c r="P547" s="214"/>
      <c r="Q547" s="214"/>
      <c r="R547" s="238" t="str">
        <f>E542</f>
        <v/>
      </c>
      <c r="S547" s="152"/>
      <c r="T547" s="251" t="str">
        <f>IF(COUNTIF(EUconst_FactorRelevantInklPFC,E547)=0,"",INDEX(EUwideConstants!$C$665:$C$680,MATCH(E547,EUconst_FactorRelevantInklPFC,0))&amp;R547)</f>
        <v/>
      </c>
      <c r="U547" s="82"/>
      <c r="V547" s="251" t="str">
        <f>IF(T547="","",INDEX(EUwideConstants!$E$665:$E$680,MATCH(E547,EUconst_FactorRelevantInklPFC,0)))</f>
        <v/>
      </c>
      <c r="W547" s="82"/>
      <c r="X547" s="223" t="str">
        <f>IF(OR(R547="",T547=""),"",IF(CNTR_IsCategoryA,INDEX(EUwideConstants!$G:$G,MATCH(T547,EUwideConstants!$Q:$Q,0)),INDEX(EUwideConstants!$N:$N,MATCH(T547,EUwideConstants!$Q:$Q,0))))</f>
        <v/>
      </c>
      <c r="Y547" s="251" t="str">
        <f>IF(F547="","",IF(F547=EUconst_NA,"",INDEX(EUwideConstants!$H:$M,MATCH(T547,EUwideConstants!$Q:$Q,0),MATCH(F547,CNTR_TierList,0))))</f>
        <v/>
      </c>
      <c r="Z547" s="251" t="str">
        <f>IF(ISBLANK(L547),"",IF(L547=EUconst_NA,"",INDEX(EUwideConstants!$H:$M,MATCH(T547,EUwideConstants!$Q:$Q,0),MATCH(L547,CNTR_TierList,0))))</f>
        <v/>
      </c>
      <c r="AA547" s="82"/>
      <c r="AB547" s="223" t="b">
        <f>AND(COUNTA(CNTR_ListRelevantSections)&gt;0,E541="")</f>
        <v>0</v>
      </c>
      <c r="AC547" s="223" t="b">
        <f>AND(COUNTA(CNTR_ListRelevantSections)&gt;0,OR(E547="",AB547))</f>
        <v>0</v>
      </c>
      <c r="AD547" s="223" t="b">
        <f t="shared" ref="AD547:AE549" si="27">AC547</f>
        <v>0</v>
      </c>
      <c r="AE547" s="223" t="b">
        <f t="shared" si="27"/>
        <v>0</v>
      </c>
      <c r="AF547" s="223" t="b">
        <f>OR(AD547,AND(J547&lt;&gt;"",J547=FALSE))</f>
        <v>0</v>
      </c>
      <c r="AG547" s="223" t="b">
        <f>OR(AF547,AND(I547&lt;&gt;"",I547=FALSE))</f>
        <v>0</v>
      </c>
      <c r="AH547" s="82"/>
      <c r="AI547" s="82"/>
      <c r="AJ547" s="252"/>
      <c r="AK547" s="252"/>
      <c r="AL547" s="252"/>
      <c r="AM547" s="252"/>
      <c r="AN547" s="252"/>
      <c r="AO547" s="252"/>
      <c r="AP547" s="252"/>
      <c r="AQ547" s="252"/>
      <c r="AR547" s="252"/>
      <c r="AS547" s="252"/>
      <c r="AT547" s="252"/>
      <c r="AU547" s="252"/>
      <c r="AV547" s="252"/>
      <c r="AW547" s="252"/>
      <c r="AX547" s="252"/>
      <c r="AY547" s="252"/>
      <c r="AZ547" s="252"/>
      <c r="BA547" s="252"/>
      <c r="BB547" s="252"/>
      <c r="BC547" s="252"/>
      <c r="BD547" s="252"/>
      <c r="BE547" s="252"/>
      <c r="BF547" s="252"/>
      <c r="BG547" s="252"/>
      <c r="BH547" s="252"/>
      <c r="BI547" s="252"/>
      <c r="BJ547" s="252"/>
      <c r="BK547" s="252"/>
      <c r="BL547" s="252"/>
      <c r="BM547" s="252"/>
      <c r="BN547" s="252"/>
      <c r="BO547" s="252"/>
      <c r="BP547" s="252"/>
      <c r="BQ547" s="252"/>
      <c r="BR547" s="252"/>
      <c r="BS547" s="252"/>
      <c r="BT547" s="252"/>
      <c r="BU547" s="252"/>
      <c r="BV547" s="252"/>
      <c r="BW547" s="252"/>
      <c r="BX547" s="252"/>
      <c r="BY547" s="252"/>
      <c r="BZ547" s="252"/>
      <c r="CA547" s="252"/>
      <c r="CB547" s="252"/>
      <c r="CC547" s="252"/>
      <c r="CD547" s="252"/>
      <c r="CE547" s="252"/>
      <c r="CF547" s="252"/>
    </row>
    <row r="548" spans="1:84" s="28" customFormat="1" ht="15" customHeight="1" x14ac:dyDescent="0.2">
      <c r="A548" s="70"/>
      <c r="B548" s="71"/>
      <c r="D548" s="91" t="s">
        <v>8</v>
      </c>
      <c r="E548" s="256"/>
      <c r="F548" s="257" t="str">
        <f>IF(OR(X548="",X548=EUconst_NA),"",IF(CNTR_SmallEmitter,1,X548))</f>
        <v/>
      </c>
      <c r="G548" s="826"/>
      <c r="H548" s="827"/>
      <c r="I548" s="99"/>
      <c r="J548" s="99"/>
      <c r="K548" s="221"/>
      <c r="L548" s="258"/>
      <c r="M548" s="834" t="str">
        <f>IF(OR(ISBLANK(L548),L548=EUconst_NoTier),"",IF($Z548=0,EUconst_NotApplicable,IF(ISERROR($Z548),"",$Z548)))</f>
        <v/>
      </c>
      <c r="N548" s="835"/>
      <c r="O548" s="84"/>
      <c r="P548" s="214"/>
      <c r="Q548" s="214"/>
      <c r="R548" s="238" t="str">
        <f>R547</f>
        <v/>
      </c>
      <c r="S548" s="152"/>
      <c r="T548" s="251" t="str">
        <f>IF(COUNTIF(EUconst_FactorRelevantInklPFC,E548)=0,"",INDEX(EUwideConstants!$C$665:$C$680,MATCH(E548,EUconst_FactorRelevantInklPFC,0))&amp;R548)</f>
        <v/>
      </c>
      <c r="U548" s="82"/>
      <c r="V548" s="251" t="str">
        <f>IF(T548="","",INDEX(EUwideConstants!$E$665:$E$680,MATCH(E548,EUconst_FactorRelevantInklPFC,0)))</f>
        <v/>
      </c>
      <c r="W548" s="82"/>
      <c r="X548" s="223" t="str">
        <f>IF(OR(R548="",T548=""),"",IF(CNTR_IsCategoryA,INDEX(EUwideConstants!$G:$G,MATCH(T548,EUwideConstants!$Q:$Q,0)),INDEX(EUwideConstants!$N:$N,MATCH(T548,EUwideConstants!$Q:$Q,0))))</f>
        <v/>
      </c>
      <c r="Y548" s="251" t="str">
        <f>IF(F548="","",IF(F548=EUconst_NA,"",INDEX(EUwideConstants!$H:$M,MATCH(T548,EUwideConstants!$Q:$Q,0),MATCH(F548,CNTR_TierList,0))))</f>
        <v/>
      </c>
      <c r="Z548" s="251" t="str">
        <f>IF(ISBLANK(L548),"",IF(L548=EUconst_NA,"",INDEX(EUwideConstants!$H:$M,MATCH(T548,EUwideConstants!$Q:$Q,0),MATCH(L548,CNTR_TierList,0))))</f>
        <v/>
      </c>
      <c r="AA548" s="82"/>
      <c r="AB548" s="223" t="b">
        <f>AND(COUNTA(CNTR_ListRelevantSections)&gt;0,E541="")</f>
        <v>0</v>
      </c>
      <c r="AC548" s="223" t="b">
        <f>AND(COUNTA(CNTR_ListRelevantSections)&gt;0,OR(E548="",AB548))</f>
        <v>0</v>
      </c>
      <c r="AD548" s="223" t="b">
        <f t="shared" si="27"/>
        <v>0</v>
      </c>
      <c r="AE548" s="223" t="b">
        <f t="shared" si="27"/>
        <v>0</v>
      </c>
      <c r="AF548" s="223" t="b">
        <f>OR(AD548,AND(J548&lt;&gt;"",J548=FALSE))</f>
        <v>0</v>
      </c>
      <c r="AG548" s="223" t="b">
        <f>OR(AF548,AND(I548&lt;&gt;"",I548=FALSE))</f>
        <v>0</v>
      </c>
      <c r="AH548" s="82"/>
      <c r="AI548" s="82"/>
      <c r="AJ548" s="252"/>
      <c r="AK548" s="252"/>
      <c r="AL548" s="252"/>
      <c r="AM548" s="252"/>
      <c r="AN548" s="252"/>
      <c r="AO548" s="252"/>
      <c r="AP548" s="252"/>
      <c r="AQ548" s="252"/>
      <c r="AR548" s="252"/>
      <c r="AS548" s="252"/>
      <c r="AT548" s="252"/>
      <c r="AU548" s="252"/>
      <c r="AV548" s="252"/>
      <c r="AW548" s="252"/>
      <c r="AX548" s="252"/>
      <c r="AY548" s="252"/>
      <c r="AZ548" s="252"/>
      <c r="BA548" s="252"/>
      <c r="BB548" s="252"/>
      <c r="BC548" s="252"/>
      <c r="BD548" s="252"/>
      <c r="BE548" s="252"/>
      <c r="BF548" s="252"/>
      <c r="BG548" s="252"/>
      <c r="BH548" s="252"/>
      <c r="BI548" s="252"/>
      <c r="BJ548" s="252"/>
      <c r="BK548" s="252"/>
      <c r="BL548" s="252"/>
      <c r="BM548" s="252"/>
      <c r="BN548" s="252"/>
      <c r="BO548" s="252"/>
      <c r="BP548" s="252"/>
      <c r="BQ548" s="252"/>
      <c r="BR548" s="252"/>
      <c r="BS548" s="252"/>
      <c r="BT548" s="252"/>
      <c r="BU548" s="252"/>
      <c r="BV548" s="252"/>
      <c r="BW548" s="252"/>
      <c r="BX548" s="252"/>
      <c r="BY548" s="252"/>
      <c r="BZ548" s="252"/>
      <c r="CA548" s="252"/>
      <c r="CB548" s="252"/>
      <c r="CC548" s="252"/>
      <c r="CD548" s="252"/>
      <c r="CE548" s="252"/>
      <c r="CF548" s="252"/>
    </row>
    <row r="549" spans="1:84" s="28" customFormat="1" ht="15" customHeight="1" x14ac:dyDescent="0.2">
      <c r="A549" s="70"/>
      <c r="B549" s="71"/>
      <c r="D549" s="91" t="s">
        <v>9</v>
      </c>
      <c r="E549" s="256"/>
      <c r="F549" s="257" t="str">
        <f>IF(OR(X549="",X549=EUconst_NA),"",IF(CNTR_SmallEmitter,1,X549))</f>
        <v/>
      </c>
      <c r="G549" s="826"/>
      <c r="H549" s="827"/>
      <c r="I549" s="99"/>
      <c r="J549" s="99"/>
      <c r="K549" s="221"/>
      <c r="L549" s="258"/>
      <c r="M549" s="834" t="str">
        <f>IF(OR(ISBLANK(L549),L549=EUconst_NoTier),"",IF($Z549=0,EUconst_NotApplicable,IF(ISERROR($Z549),"",$Z549)))</f>
        <v/>
      </c>
      <c r="N549" s="835"/>
      <c r="O549" s="84"/>
      <c r="P549" s="214"/>
      <c r="Q549" s="214"/>
      <c r="R549" s="238" t="str">
        <f>R548</f>
        <v/>
      </c>
      <c r="S549" s="152"/>
      <c r="T549" s="251" t="str">
        <f>IF(COUNTIF(EUconst_FactorRelevantInklPFC,E549)=0,"",INDEX(EUwideConstants!$C$665:$C$680,MATCH(E549,EUconst_FactorRelevantInklPFC,0))&amp;R549)</f>
        <v/>
      </c>
      <c r="U549" s="82"/>
      <c r="V549" s="251" t="str">
        <f>IF(T549="","",INDEX(EUwideConstants!$E$665:$E$680,MATCH(E549,EUconst_FactorRelevantInklPFC,0)))</f>
        <v/>
      </c>
      <c r="W549" s="82"/>
      <c r="X549" s="223" t="str">
        <f>IF(OR(R549="",T549=""),"",IF(CNTR_IsCategoryA,INDEX(EUwideConstants!$G:$G,MATCH(T549,EUwideConstants!$Q:$Q,0)),INDEX(EUwideConstants!$N:$N,MATCH(T549,EUwideConstants!$Q:$Q,0))))</f>
        <v/>
      </c>
      <c r="Y549" s="251" t="str">
        <f>IF(F549="","",IF(F549=EUconst_NA,"",INDEX(EUwideConstants!$H:$M,MATCH(T549,EUwideConstants!$Q:$Q,0),MATCH(F549,CNTR_TierList,0))))</f>
        <v/>
      </c>
      <c r="Z549" s="251" t="str">
        <f>IF(ISBLANK(L549),"",IF(L549=EUconst_NA,"",INDEX(EUwideConstants!$H:$M,MATCH(T549,EUwideConstants!$Q:$Q,0),MATCH(L549,CNTR_TierList,0))))</f>
        <v/>
      </c>
      <c r="AA549" s="82"/>
      <c r="AB549" s="223" t="b">
        <f>AND(COUNTA(CNTR_ListRelevantSections)&gt;0,E541="")</f>
        <v>0</v>
      </c>
      <c r="AC549" s="223" t="b">
        <f>AND(COUNTA(CNTR_ListRelevantSections)&gt;0,OR(E549="",AB549))</f>
        <v>0</v>
      </c>
      <c r="AD549" s="223" t="b">
        <f t="shared" si="27"/>
        <v>0</v>
      </c>
      <c r="AE549" s="223" t="b">
        <f t="shared" si="27"/>
        <v>0</v>
      </c>
      <c r="AF549" s="223" t="b">
        <f>OR(AD549,AND(J549&lt;&gt;"",J549=FALSE))</f>
        <v>0</v>
      </c>
      <c r="AG549" s="223" t="b">
        <f>OR(AF549,AND(I549&lt;&gt;"",I549=FALSE))</f>
        <v>0</v>
      </c>
      <c r="AH549" s="82"/>
      <c r="AI549" s="82"/>
      <c r="AJ549" s="252"/>
      <c r="AK549" s="252"/>
      <c r="AL549" s="252"/>
      <c r="AM549" s="252"/>
      <c r="AN549" s="252"/>
      <c r="AO549" s="252"/>
      <c r="AP549" s="252"/>
      <c r="AQ549" s="252"/>
      <c r="AR549" s="252"/>
      <c r="AS549" s="252"/>
      <c r="AT549" s="252"/>
      <c r="AU549" s="252"/>
      <c r="AV549" s="252"/>
      <c r="AW549" s="252"/>
      <c r="AX549" s="252"/>
      <c r="AY549" s="252"/>
      <c r="AZ549" s="252"/>
      <c r="BA549" s="252"/>
      <c r="BB549" s="252"/>
      <c r="BC549" s="252"/>
      <c r="BD549" s="252"/>
      <c r="BE549" s="252"/>
      <c r="BF549" s="252"/>
      <c r="BG549" s="252"/>
      <c r="BH549" s="252"/>
      <c r="BI549" s="252"/>
      <c r="BJ549" s="252"/>
      <c r="BK549" s="252"/>
      <c r="BL549" s="252"/>
      <c r="BM549" s="252"/>
      <c r="BN549" s="252"/>
      <c r="BO549" s="252"/>
      <c r="BP549" s="252"/>
      <c r="BQ549" s="252"/>
      <c r="BR549" s="252"/>
      <c r="BS549" s="252"/>
      <c r="BT549" s="252"/>
      <c r="BU549" s="252"/>
      <c r="BV549" s="252"/>
      <c r="BW549" s="252"/>
      <c r="BX549" s="252"/>
      <c r="BY549" s="252"/>
      <c r="BZ549" s="252"/>
      <c r="CA549" s="252"/>
      <c r="CB549" s="252"/>
      <c r="CC549" s="252"/>
      <c r="CD549" s="252"/>
      <c r="CE549" s="252"/>
      <c r="CF549" s="252"/>
    </row>
    <row r="550" spans="1:84" s="28" customFormat="1" ht="5.0999999999999996" customHeight="1" x14ac:dyDescent="0.2">
      <c r="A550" s="70"/>
      <c r="B550" s="71"/>
      <c r="C550" s="15"/>
      <c r="D550" s="121"/>
      <c r="G550" s="121"/>
      <c r="H550" s="121"/>
      <c r="I550" s="121"/>
      <c r="J550" s="121"/>
      <c r="O550" s="84"/>
      <c r="P550" s="214"/>
      <c r="Q550" s="214"/>
      <c r="R550" s="214"/>
      <c r="S550" s="214"/>
      <c r="T550" s="82"/>
      <c r="U550" s="82"/>
      <c r="V550" s="82"/>
      <c r="W550" s="82"/>
      <c r="X550" s="82"/>
      <c r="Y550" s="82"/>
      <c r="Z550" s="82"/>
      <c r="AA550" s="82"/>
      <c r="AB550" s="82"/>
      <c r="AC550" s="82"/>
      <c r="AD550" s="82"/>
      <c r="AE550" s="82"/>
      <c r="AF550" s="82"/>
      <c r="AG550" s="82"/>
      <c r="AH550" s="82"/>
      <c r="AI550" s="82"/>
    </row>
    <row r="551" spans="1:84" s="28" customFormat="1" ht="12.75" customHeight="1" x14ac:dyDescent="0.2">
      <c r="A551" s="70"/>
      <c r="B551" s="71"/>
      <c r="D551" s="121" t="s">
        <v>12</v>
      </c>
      <c r="E551" s="259" t="str">
        <f>Translations!$B$94</f>
        <v>Beskrivning</v>
      </c>
      <c r="G551" s="260"/>
      <c r="H551" s="121"/>
      <c r="I551" s="121"/>
      <c r="J551" s="121"/>
      <c r="K551" s="121"/>
      <c r="L551" s="121"/>
      <c r="M551" s="121"/>
      <c r="N551" s="121"/>
      <c r="O551" s="84"/>
      <c r="P551" s="214"/>
      <c r="Q551" s="214"/>
      <c r="R551" s="214"/>
      <c r="S551" s="214"/>
      <c r="T551" s="82"/>
      <c r="U551" s="82"/>
      <c r="V551" s="82"/>
      <c r="W551" s="82"/>
      <c r="X551" s="82"/>
      <c r="Y551" s="82"/>
      <c r="Z551" s="82"/>
      <c r="AA551" s="82"/>
      <c r="AB551" s="82"/>
      <c r="AC551" s="82"/>
      <c r="AD551" s="82"/>
      <c r="AE551" s="82"/>
      <c r="AF551" s="82"/>
      <c r="AG551" s="82"/>
      <c r="AH551" s="82"/>
      <c r="AI551" s="82"/>
    </row>
    <row r="552" spans="1:84" s="28" customFormat="1" ht="12.75" customHeight="1" x14ac:dyDescent="0.2">
      <c r="A552" s="70"/>
      <c r="B552" s="213"/>
      <c r="C552" s="15"/>
      <c r="D552" s="121"/>
      <c r="E552" s="757" t="str">
        <f>Translations!$B$588</f>
        <v>Om du behöver mer utrymme för beskrivningen kan du också använda externa filer och hänvisa till dem här.</v>
      </c>
      <c r="F552" s="757"/>
      <c r="G552" s="757"/>
      <c r="H552" s="757"/>
      <c r="I552" s="757"/>
      <c r="J552" s="757"/>
      <c r="K552" s="757"/>
      <c r="L552" s="757"/>
      <c r="M552" s="757"/>
      <c r="N552" s="757"/>
      <c r="O552" s="84"/>
      <c r="P552" s="77"/>
      <c r="Q552" s="214"/>
      <c r="R552" s="214"/>
      <c r="S552" s="214"/>
      <c r="T552" s="82"/>
      <c r="U552" s="82"/>
      <c r="V552" s="82"/>
      <c r="W552" s="82"/>
      <c r="X552" s="82"/>
      <c r="Y552" s="82"/>
      <c r="Z552" s="82"/>
      <c r="AA552" s="82"/>
      <c r="AB552" s="82"/>
      <c r="AC552" s="82"/>
      <c r="AD552" s="82"/>
      <c r="AE552" s="82"/>
      <c r="AF552" s="82"/>
      <c r="AG552" s="82"/>
      <c r="AH552" s="82"/>
      <c r="AI552" s="82"/>
    </row>
    <row r="553" spans="1:84" s="28" customFormat="1" ht="12.75" customHeight="1" x14ac:dyDescent="0.2">
      <c r="A553" s="261"/>
      <c r="B553" s="78"/>
      <c r="E553" s="836"/>
      <c r="F553" s="837"/>
      <c r="G553" s="837"/>
      <c r="H553" s="837"/>
      <c r="I553" s="837"/>
      <c r="J553" s="837"/>
      <c r="K553" s="837"/>
      <c r="L553" s="837"/>
      <c r="M553" s="837"/>
      <c r="N553" s="838"/>
      <c r="O553" s="81"/>
      <c r="P553" s="82"/>
      <c r="Q553" s="82"/>
      <c r="R553" s="82"/>
      <c r="S553" s="82"/>
      <c r="T553" s="82"/>
      <c r="U553" s="82"/>
      <c r="V553" s="82"/>
      <c r="W553" s="82"/>
      <c r="X553" s="82"/>
      <c r="Y553" s="82"/>
      <c r="Z553" s="82"/>
      <c r="AA553" s="82"/>
      <c r="AB553" s="82"/>
      <c r="AC553" s="82"/>
      <c r="AD553" s="82"/>
      <c r="AE553" s="82"/>
      <c r="AF553" s="82"/>
      <c r="AG553" s="82"/>
      <c r="AH553" s="82"/>
      <c r="AI553" s="251" t="b">
        <f>AND(COUNTA(CNTR_ListRelevantSections)&gt;0,OR(AB549,COUNTA(E547:E549)=0))</f>
        <v>0</v>
      </c>
    </row>
    <row r="554" spans="1:84" s="28" customFormat="1" ht="12.75" customHeight="1" x14ac:dyDescent="0.2">
      <c r="A554" s="261"/>
      <c r="B554" s="78"/>
      <c r="E554" s="828"/>
      <c r="F554" s="829"/>
      <c r="G554" s="829"/>
      <c r="H554" s="829"/>
      <c r="I554" s="829"/>
      <c r="J554" s="829"/>
      <c r="K554" s="829"/>
      <c r="L554" s="829"/>
      <c r="M554" s="829"/>
      <c r="N554" s="830"/>
      <c r="O554" s="81"/>
      <c r="P554" s="82"/>
      <c r="Q554" s="82"/>
      <c r="R554" s="82"/>
      <c r="S554" s="82"/>
      <c r="T554" s="82"/>
      <c r="U554" s="82"/>
      <c r="V554" s="82"/>
      <c r="W554" s="82"/>
      <c r="X554" s="82"/>
      <c r="Y554" s="82"/>
      <c r="Z554" s="82"/>
      <c r="AA554" s="82"/>
      <c r="AB554" s="82"/>
      <c r="AC554" s="82"/>
      <c r="AD554" s="82"/>
      <c r="AE554" s="82"/>
      <c r="AF554" s="82"/>
      <c r="AG554" s="82"/>
      <c r="AH554" s="82"/>
      <c r="AI554" s="251" t="b">
        <f>AI553</f>
        <v>0</v>
      </c>
    </row>
    <row r="555" spans="1:84" s="28" customFormat="1" ht="12.75" customHeight="1" x14ac:dyDescent="0.2">
      <c r="A555" s="261"/>
      <c r="B555" s="78"/>
      <c r="E555" s="828"/>
      <c r="F555" s="829"/>
      <c r="G555" s="829"/>
      <c r="H555" s="829"/>
      <c r="I555" s="829"/>
      <c r="J555" s="829"/>
      <c r="K555" s="829"/>
      <c r="L555" s="829"/>
      <c r="M555" s="829"/>
      <c r="N555" s="830"/>
      <c r="O555" s="81"/>
      <c r="P555" s="82"/>
      <c r="Q555" s="82"/>
      <c r="R555" s="82"/>
      <c r="S555" s="82"/>
      <c r="T555" s="82"/>
      <c r="U555" s="82"/>
      <c r="V555" s="82"/>
      <c r="W555" s="82"/>
      <c r="X555" s="82"/>
      <c r="Y555" s="82"/>
      <c r="Z555" s="82"/>
      <c r="AA555" s="82"/>
      <c r="AB555" s="82"/>
      <c r="AC555" s="82"/>
      <c r="AD555" s="82"/>
      <c r="AE555" s="82"/>
      <c r="AF555" s="82"/>
      <c r="AG555" s="82"/>
      <c r="AH555" s="82"/>
      <c r="AI555" s="251" t="b">
        <f>AI554</f>
        <v>0</v>
      </c>
    </row>
    <row r="556" spans="1:84" s="28" customFormat="1" ht="12.75" customHeight="1" x14ac:dyDescent="0.2">
      <c r="A556" s="261"/>
      <c r="B556" s="78"/>
      <c r="E556" s="828"/>
      <c r="F556" s="829"/>
      <c r="G556" s="829"/>
      <c r="H556" s="829"/>
      <c r="I556" s="829"/>
      <c r="J556" s="829"/>
      <c r="K556" s="829"/>
      <c r="L556" s="829"/>
      <c r="M556" s="829"/>
      <c r="N556" s="830"/>
      <c r="O556" s="81"/>
      <c r="P556" s="82"/>
      <c r="Q556" s="82"/>
      <c r="R556" s="82"/>
      <c r="S556" s="82"/>
      <c r="T556" s="82"/>
      <c r="U556" s="82"/>
      <c r="V556" s="82"/>
      <c r="W556" s="82"/>
      <c r="X556" s="82"/>
      <c r="Y556" s="82"/>
      <c r="Z556" s="82"/>
      <c r="AA556" s="82"/>
      <c r="AB556" s="82"/>
      <c r="AC556" s="82"/>
      <c r="AD556" s="82"/>
      <c r="AE556" s="82"/>
      <c r="AF556" s="82"/>
      <c r="AG556" s="82"/>
      <c r="AH556" s="82"/>
      <c r="AI556" s="251" t="b">
        <f>AI555</f>
        <v>0</v>
      </c>
    </row>
    <row r="557" spans="1:84" s="28" customFormat="1" ht="12.75" customHeight="1" x14ac:dyDescent="0.2">
      <c r="A557" s="261"/>
      <c r="B557" s="78"/>
      <c r="E557" s="831"/>
      <c r="F557" s="832"/>
      <c r="G557" s="832"/>
      <c r="H557" s="832"/>
      <c r="I557" s="832"/>
      <c r="J557" s="832"/>
      <c r="K557" s="832"/>
      <c r="L557" s="832"/>
      <c r="M557" s="832"/>
      <c r="N557" s="833"/>
      <c r="O557" s="81"/>
      <c r="P557" s="82"/>
      <c r="Q557" s="82"/>
      <c r="R557" s="82"/>
      <c r="S557" s="82"/>
      <c r="T557" s="82"/>
      <c r="U557" s="82"/>
      <c r="V557" s="82"/>
      <c r="W557" s="82"/>
      <c r="X557" s="82"/>
      <c r="Y557" s="82"/>
      <c r="Z557" s="82"/>
      <c r="AA557" s="82"/>
      <c r="AB557" s="82"/>
      <c r="AC557" s="82"/>
      <c r="AD557" s="82"/>
      <c r="AE557" s="82"/>
      <c r="AF557" s="82"/>
      <c r="AG557" s="82"/>
      <c r="AH557" s="82"/>
      <c r="AI557" s="251" t="b">
        <f>AI556</f>
        <v>0</v>
      </c>
    </row>
    <row r="558" spans="1:84" s="28" customFormat="1" ht="12.75" customHeight="1" thickBot="1" x14ac:dyDescent="0.25">
      <c r="A558" s="261"/>
      <c r="B558" s="78"/>
      <c r="D558" s="121"/>
      <c r="E558" s="262"/>
      <c r="F558" s="262"/>
      <c r="G558" s="262"/>
      <c r="H558" s="262"/>
      <c r="I558" s="262"/>
      <c r="J558" s="262"/>
      <c r="K558" s="262"/>
      <c r="L558" s="262"/>
      <c r="M558" s="262"/>
      <c r="N558" s="121"/>
      <c r="O558" s="81"/>
      <c r="P558" s="82"/>
      <c r="Q558" s="82"/>
      <c r="R558" s="82"/>
      <c r="S558" s="82"/>
      <c r="T558" s="82"/>
      <c r="U558" s="82"/>
      <c r="V558" s="82"/>
      <c r="W558" s="82"/>
      <c r="X558" s="82"/>
      <c r="Y558" s="82"/>
      <c r="Z558" s="82"/>
      <c r="AA558" s="82"/>
      <c r="AB558" s="82"/>
      <c r="AC558" s="82"/>
      <c r="AD558" s="82"/>
      <c r="AE558" s="82"/>
      <c r="AF558" s="82"/>
      <c r="AG558" s="82"/>
      <c r="AH558" s="82"/>
      <c r="AI558" s="82"/>
      <c r="CF558" s="263"/>
    </row>
    <row r="559" spans="1:84" ht="13.5" customHeight="1" thickBot="1" x14ac:dyDescent="0.25">
      <c r="A559" s="65"/>
      <c r="B559" s="69"/>
      <c r="C559" s="244"/>
      <c r="D559" s="245"/>
      <c r="E559" s="246"/>
      <c r="F559" s="247"/>
      <c r="G559" s="248"/>
      <c r="H559" s="248"/>
      <c r="I559" s="248"/>
      <c r="J559" s="248"/>
      <c r="K559" s="248"/>
      <c r="L559" s="248"/>
      <c r="M559" s="248"/>
      <c r="N559" s="248"/>
      <c r="O559" s="67"/>
      <c r="U559" s="188"/>
      <c r="X559" s="188"/>
    </row>
    <row r="560" spans="1:84" s="28" customFormat="1" ht="15" customHeight="1" thickBot="1" x14ac:dyDescent="0.25">
      <c r="A560" s="159" t="str">
        <f>IF(E560="","","PRINT")</f>
        <v/>
      </c>
      <c r="B560" s="71"/>
      <c r="C560" s="218">
        <f>C541+1</f>
        <v>29</v>
      </c>
      <c r="D560" s="15"/>
      <c r="E560" s="848"/>
      <c r="F560" s="849"/>
      <c r="G560" s="849"/>
      <c r="H560" s="849"/>
      <c r="I560" s="849"/>
      <c r="J560" s="849"/>
      <c r="K560" s="849"/>
      <c r="L560" s="850"/>
      <c r="M560" s="842" t="str">
        <f>IF(E561="","",INDEX(EUwideConstants!$F$312:$F$353,MATCH(E561,EUConst_TierActivityListNames,0)))</f>
        <v/>
      </c>
      <c r="N560" s="843"/>
      <c r="O560" s="151"/>
      <c r="P560" s="223" t="str">
        <f>IF(AND(E560&lt;&gt;"",COUNTIF(P561:$P$603,"PRINT")=0),"PRINT","")</f>
        <v/>
      </c>
      <c r="Q560" s="152"/>
      <c r="R560" s="249" t="str">
        <f>IF(E560="","",MATCH(E560,'B_Beskrivning av förbättringar'!$Q$54:$Q$83,0))</f>
        <v/>
      </c>
      <c r="S560" s="250" t="s">
        <v>21</v>
      </c>
      <c r="T560" s="152"/>
      <c r="U560" s="152"/>
      <c r="V560" s="152"/>
      <c r="W560" s="152"/>
      <c r="X560" s="152"/>
      <c r="Y560" s="152"/>
      <c r="Z560" s="152"/>
      <c r="AA560" s="152"/>
      <c r="AB560" s="152"/>
      <c r="AC560" s="152"/>
      <c r="AD560" s="152"/>
      <c r="AE560" s="152"/>
      <c r="AF560" s="152"/>
      <c r="AG560" s="152"/>
      <c r="AH560" s="152"/>
      <c r="AI560" s="251" t="b">
        <f>CNTR_CalcRelevant=EUconst_NotRelevant</f>
        <v>0</v>
      </c>
      <c r="AJ560" s="252"/>
      <c r="AK560" s="252"/>
      <c r="AL560" s="252"/>
      <c r="AM560" s="252"/>
      <c r="AN560" s="252"/>
      <c r="AO560" s="252"/>
      <c r="AP560" s="252"/>
      <c r="AQ560" s="252"/>
      <c r="AR560" s="252"/>
      <c r="AS560" s="252"/>
      <c r="AT560" s="252"/>
      <c r="AU560" s="252"/>
      <c r="AV560" s="252"/>
      <c r="AW560" s="252"/>
      <c r="AX560" s="252"/>
      <c r="AY560" s="252"/>
      <c r="AZ560" s="252"/>
      <c r="BA560" s="252"/>
      <c r="BB560" s="252"/>
      <c r="BC560" s="252"/>
      <c r="BD560" s="252"/>
      <c r="BE560" s="252"/>
      <c r="BF560" s="252"/>
      <c r="BG560" s="252"/>
      <c r="BH560" s="252"/>
      <c r="BI560" s="252"/>
      <c r="BJ560" s="252"/>
      <c r="BK560" s="252"/>
      <c r="BL560" s="252"/>
      <c r="BM560" s="252"/>
      <c r="BN560" s="252"/>
      <c r="BO560" s="252"/>
      <c r="BP560" s="252"/>
      <c r="BQ560" s="252"/>
      <c r="BR560" s="252"/>
      <c r="BS560" s="252"/>
      <c r="BT560" s="252"/>
      <c r="BU560" s="252"/>
      <c r="BV560" s="252"/>
      <c r="BW560" s="252"/>
      <c r="BX560" s="252"/>
      <c r="BY560" s="252"/>
      <c r="BZ560" s="252"/>
      <c r="CA560" s="252"/>
      <c r="CB560" s="252"/>
      <c r="CC560" s="252"/>
      <c r="CD560" s="252"/>
      <c r="CE560" s="252"/>
      <c r="CF560" s="252"/>
    </row>
    <row r="561" spans="1:84" s="28" customFormat="1" ht="15" customHeight="1" thickBot="1" x14ac:dyDescent="0.25">
      <c r="A561" s="70"/>
      <c r="B561" s="71"/>
      <c r="C561" s="15"/>
      <c r="D561" s="15"/>
      <c r="E561" s="839" t="str">
        <f>IF(E560="","",INDEX('B_Beskrivning av förbättringar'!$E$54:$E$83,R560))</f>
        <v/>
      </c>
      <c r="F561" s="840"/>
      <c r="G561" s="840"/>
      <c r="H561" s="840"/>
      <c r="I561" s="840"/>
      <c r="J561" s="840"/>
      <c r="K561" s="840"/>
      <c r="L561" s="841"/>
      <c r="M561" s="842" t="str">
        <f>IF(E560="","",INDEX('B_Beskrivning av förbättringar'!$M$54:$M$83,R560))</f>
        <v/>
      </c>
      <c r="N561" s="843"/>
      <c r="O561" s="151"/>
      <c r="P561" s="82"/>
      <c r="Q561" s="152"/>
      <c r="R561" s="238" t="str">
        <f>E561</f>
        <v/>
      </c>
      <c r="S561" s="238" t="str">
        <f>IF(E561="","",MATCH(E561,EUConst_TierActivityListNames,0)&gt;40)</f>
        <v/>
      </c>
      <c r="T561" s="152"/>
      <c r="U561" s="152"/>
      <c r="V561" s="152"/>
      <c r="W561" s="152"/>
      <c r="X561" s="152"/>
      <c r="Y561" s="152"/>
      <c r="Z561" s="152"/>
      <c r="AA561" s="152"/>
      <c r="AB561" s="152"/>
      <c r="AC561" s="152"/>
      <c r="AD561" s="152"/>
      <c r="AE561" s="152"/>
      <c r="AF561" s="152"/>
      <c r="AG561" s="152"/>
      <c r="AH561" s="152"/>
      <c r="AI561" s="152"/>
      <c r="AJ561" s="252"/>
      <c r="AK561" s="252"/>
      <c r="AL561" s="252"/>
      <c r="AM561" s="252"/>
      <c r="AN561" s="252"/>
      <c r="AO561" s="252"/>
      <c r="AP561" s="252"/>
      <c r="AQ561" s="252"/>
      <c r="AR561" s="252"/>
      <c r="AS561" s="252"/>
      <c r="AT561" s="252"/>
      <c r="AU561" s="252"/>
      <c r="AV561" s="252"/>
      <c r="AW561" s="252"/>
      <c r="AX561" s="252"/>
      <c r="AY561" s="252"/>
      <c r="AZ561" s="252"/>
      <c r="BA561" s="252"/>
      <c r="BB561" s="252"/>
      <c r="BC561" s="252"/>
      <c r="BD561" s="252"/>
      <c r="BE561" s="252"/>
      <c r="BF561" s="252"/>
      <c r="BG561" s="252"/>
      <c r="BH561" s="252"/>
      <c r="BI561" s="252"/>
      <c r="BJ561" s="252"/>
      <c r="BK561" s="252"/>
      <c r="BL561" s="252"/>
      <c r="BM561" s="252"/>
      <c r="BN561" s="252"/>
      <c r="BO561" s="252"/>
      <c r="BP561" s="252"/>
      <c r="BQ561" s="252"/>
      <c r="BR561" s="252"/>
      <c r="BS561" s="252"/>
      <c r="BT561" s="252"/>
      <c r="BU561" s="252"/>
      <c r="BV561" s="252"/>
      <c r="BW561" s="252"/>
      <c r="BX561" s="252"/>
      <c r="BY561" s="252"/>
      <c r="BZ561" s="252"/>
      <c r="CA561" s="252"/>
      <c r="CB561" s="252"/>
      <c r="CC561" s="252"/>
      <c r="CD561" s="252"/>
      <c r="CE561" s="252"/>
      <c r="CF561" s="252"/>
    </row>
    <row r="562" spans="1:84" s="28" customFormat="1" ht="5.0999999999999996" customHeight="1" x14ac:dyDescent="0.2">
      <c r="A562" s="70"/>
      <c r="B562" s="71"/>
      <c r="C562" s="15"/>
      <c r="D562" s="15"/>
      <c r="E562" s="15"/>
      <c r="F562" s="15"/>
      <c r="G562" s="5"/>
      <c r="H562" s="5"/>
      <c r="I562" s="5"/>
      <c r="M562" s="5"/>
      <c r="N562" s="5"/>
      <c r="O562" s="151"/>
      <c r="P562" s="214"/>
      <c r="Q562" s="152"/>
      <c r="R562" s="152"/>
      <c r="S562" s="152"/>
      <c r="T562" s="152"/>
      <c r="U562" s="152"/>
      <c r="V562" s="152"/>
      <c r="W562" s="152"/>
      <c r="X562" s="152"/>
      <c r="Y562" s="152"/>
      <c r="Z562" s="152"/>
      <c r="AA562" s="152"/>
      <c r="AB562" s="152"/>
      <c r="AC562" s="152"/>
      <c r="AD562" s="152"/>
      <c r="AE562" s="152"/>
      <c r="AF562" s="152"/>
      <c r="AG562" s="152"/>
      <c r="AH562" s="152"/>
      <c r="AI562" s="152"/>
      <c r="AJ562" s="252"/>
      <c r="AK562" s="252"/>
      <c r="AL562" s="252"/>
      <c r="AM562" s="252"/>
      <c r="AN562" s="252"/>
      <c r="AO562" s="252"/>
      <c r="AP562" s="252"/>
      <c r="AQ562" s="252"/>
      <c r="AR562" s="252"/>
      <c r="AS562" s="252"/>
      <c r="AT562" s="252"/>
      <c r="AU562" s="252"/>
      <c r="AV562" s="252"/>
      <c r="AW562" s="252"/>
      <c r="AX562" s="252"/>
      <c r="AY562" s="252"/>
      <c r="AZ562" s="252"/>
      <c r="BA562" s="252"/>
      <c r="BB562" s="252"/>
      <c r="BC562" s="252"/>
      <c r="BD562" s="252"/>
      <c r="BE562" s="252"/>
      <c r="BF562" s="252"/>
      <c r="BG562" s="252"/>
      <c r="BH562" s="252"/>
      <c r="BI562" s="252"/>
      <c r="BJ562" s="252"/>
      <c r="BK562" s="252"/>
      <c r="BL562" s="252"/>
      <c r="BM562" s="252"/>
      <c r="BN562" s="252"/>
      <c r="BO562" s="252"/>
      <c r="BP562" s="252"/>
      <c r="BQ562" s="252"/>
      <c r="BR562" s="252"/>
      <c r="BS562" s="252"/>
      <c r="BT562" s="252"/>
      <c r="BU562" s="252"/>
      <c r="BV562" s="252"/>
      <c r="BW562" s="252"/>
      <c r="BX562" s="252"/>
      <c r="BY562" s="252"/>
      <c r="BZ562" s="252"/>
      <c r="CA562" s="252"/>
      <c r="CB562" s="252"/>
      <c r="CC562" s="252"/>
      <c r="CD562" s="252"/>
      <c r="CE562" s="252"/>
      <c r="CF562" s="252"/>
    </row>
    <row r="563" spans="1:84" s="28" customFormat="1" ht="12.75" customHeight="1" x14ac:dyDescent="0.2">
      <c r="A563" s="70"/>
      <c r="B563" s="71"/>
      <c r="C563" s="15"/>
      <c r="D563" s="15"/>
      <c r="F563" s="844" t="str">
        <f>IF(E560="","",HYPERLINK("#JUMP_E_8",EUconst_FurtherGuidancePoint1))</f>
        <v/>
      </c>
      <c r="G563" s="845"/>
      <c r="H563" s="845"/>
      <c r="I563" s="845"/>
      <c r="J563" s="845"/>
      <c r="K563" s="845"/>
      <c r="L563" s="845"/>
      <c r="M563" s="846"/>
      <c r="N563" s="5"/>
      <c r="O563" s="151"/>
      <c r="P563" s="214"/>
      <c r="Q563" s="152"/>
      <c r="R563" s="152"/>
      <c r="S563" s="152"/>
      <c r="T563" s="152"/>
      <c r="U563" s="152"/>
      <c r="V563" s="152"/>
      <c r="W563" s="152"/>
      <c r="X563" s="152"/>
      <c r="Y563" s="152"/>
      <c r="Z563" s="152"/>
      <c r="AA563" s="152"/>
      <c r="AB563" s="152"/>
      <c r="AC563" s="152"/>
      <c r="AD563" s="152"/>
      <c r="AE563" s="152"/>
      <c r="AF563" s="152"/>
      <c r="AG563" s="152"/>
      <c r="AH563" s="152"/>
      <c r="AI563" s="152"/>
      <c r="AJ563" s="252"/>
      <c r="AK563" s="252"/>
      <c r="AL563" s="252"/>
      <c r="AM563" s="252"/>
      <c r="AN563" s="252"/>
      <c r="AO563" s="252"/>
      <c r="AP563" s="252"/>
      <c r="AQ563" s="252"/>
      <c r="AR563" s="252"/>
      <c r="AS563" s="252"/>
      <c r="AT563" s="252"/>
      <c r="AU563" s="252"/>
      <c r="AV563" s="252"/>
      <c r="AW563" s="252"/>
      <c r="AX563" s="252"/>
      <c r="AY563" s="252"/>
      <c r="AZ563" s="252"/>
      <c r="BA563" s="252"/>
      <c r="BB563" s="252"/>
      <c r="BC563" s="252"/>
      <c r="BD563" s="252"/>
      <c r="BE563" s="252"/>
      <c r="BF563" s="252"/>
      <c r="BG563" s="252"/>
      <c r="BH563" s="252"/>
      <c r="BI563" s="252"/>
      <c r="BJ563" s="252"/>
      <c r="BK563" s="252"/>
      <c r="BL563" s="252"/>
      <c r="BM563" s="252"/>
      <c r="BN563" s="252"/>
      <c r="BO563" s="252"/>
      <c r="BP563" s="252"/>
      <c r="BQ563" s="252"/>
      <c r="BR563" s="252"/>
      <c r="BS563" s="252"/>
      <c r="BT563" s="252"/>
      <c r="BU563" s="252"/>
      <c r="BV563" s="252"/>
      <c r="BW563" s="252"/>
      <c r="BX563" s="252"/>
      <c r="BY563" s="252"/>
      <c r="BZ563" s="252"/>
      <c r="CA563" s="252"/>
      <c r="CB563" s="252"/>
      <c r="CC563" s="252"/>
      <c r="CD563" s="252"/>
      <c r="CE563" s="252"/>
      <c r="CF563" s="252"/>
    </row>
    <row r="564" spans="1:84" s="28" customFormat="1" ht="5.0999999999999996" customHeight="1" x14ac:dyDescent="0.2">
      <c r="A564" s="70"/>
      <c r="B564" s="71"/>
      <c r="C564" s="15"/>
      <c r="D564" s="121"/>
      <c r="O564" s="84"/>
      <c r="P564" s="214"/>
      <c r="Q564" s="214"/>
      <c r="R564" s="214"/>
      <c r="S564" s="152"/>
      <c r="T564" s="82"/>
      <c r="U564" s="82"/>
      <c r="V564" s="82"/>
      <c r="W564" s="82"/>
      <c r="X564" s="82"/>
      <c r="Y564" s="82"/>
      <c r="Z564" s="152"/>
      <c r="AA564" s="82"/>
      <c r="AB564" s="82"/>
      <c r="AC564" s="82"/>
      <c r="AD564" s="82"/>
      <c r="AE564" s="82"/>
      <c r="AF564" s="82"/>
      <c r="AG564" s="82"/>
      <c r="AH564" s="82"/>
      <c r="AI564" s="82"/>
    </row>
    <row r="565" spans="1:84" s="28" customFormat="1" ht="38.85" customHeight="1" x14ac:dyDescent="0.2">
      <c r="A565" s="70"/>
      <c r="B565" s="71"/>
      <c r="C565" s="15"/>
      <c r="E565" s="253" t="str">
        <f>Translations!$B$609</f>
        <v>Verksamhetsuppgifter eller beräkningsfaktor:</v>
      </c>
      <c r="F565" s="254" t="str">
        <f>Translations!$B$601</f>
        <v>Krävd nivå:</v>
      </c>
      <c r="G565" s="847" t="str">
        <f>Translations!$B$610</f>
        <v xml:space="preserve">Skäl för tidigare avvikelse: </v>
      </c>
      <c r="H565" s="847"/>
      <c r="I565" s="253" t="str">
        <f>Translations!$B$611</f>
        <v>Inverkan på nivåer?</v>
      </c>
      <c r="J565" s="253" t="str">
        <f>Translations!$B$612</f>
        <v>Vidtagna åtgärder:</v>
      </c>
      <c r="K565" s="254" t="str">
        <f>Translations!$B$585</f>
        <v>När?</v>
      </c>
      <c r="L565" s="254" t="str">
        <f>Translations!$B$603</f>
        <v>Tillämpad nivå:</v>
      </c>
      <c r="O565" s="151"/>
      <c r="P565" s="82"/>
      <c r="Q565" s="152"/>
      <c r="R565" s="214"/>
      <c r="S565" s="214"/>
      <c r="T565" s="152"/>
      <c r="U565" s="152"/>
      <c r="V565" s="152"/>
      <c r="W565" s="152"/>
      <c r="X565" s="152"/>
      <c r="Y565" s="152"/>
      <c r="Z565" s="152"/>
      <c r="AA565" s="255" t="s">
        <v>22</v>
      </c>
      <c r="AB565" s="152" t="str">
        <f>$E$33</f>
        <v>Verksamhetsuppgifter eller beräkningsfaktor:</v>
      </c>
      <c r="AC565" s="152" t="str">
        <f>G565</f>
        <v xml:space="preserve">Skäl för tidigare avvikelse: </v>
      </c>
      <c r="AD565" s="152" t="str">
        <f>I565</f>
        <v>Inverkan på nivåer?</v>
      </c>
      <c r="AE565" s="152" t="str">
        <f>J565</f>
        <v>Vidtagna åtgärder:</v>
      </c>
      <c r="AF565" s="152" t="str">
        <f>K565</f>
        <v>När?</v>
      </c>
      <c r="AG565" s="152" t="str">
        <f>L565</f>
        <v>Tillämpad nivå:</v>
      </c>
      <c r="AH565" s="152"/>
      <c r="AI565" s="82"/>
      <c r="AJ565" s="252"/>
      <c r="AK565" s="252"/>
      <c r="AL565" s="252"/>
      <c r="AM565" s="252"/>
      <c r="AN565" s="252"/>
      <c r="AO565" s="252"/>
      <c r="AP565" s="252"/>
      <c r="AQ565" s="252"/>
      <c r="AR565" s="252"/>
      <c r="AS565" s="252"/>
      <c r="AT565" s="252"/>
      <c r="AU565" s="252"/>
      <c r="AV565" s="252"/>
      <c r="AW565" s="252"/>
      <c r="AX565" s="252"/>
      <c r="AY565" s="252"/>
      <c r="AZ565" s="252"/>
      <c r="BA565" s="252"/>
      <c r="BB565" s="252"/>
      <c r="BC565" s="252"/>
      <c r="BD565" s="252"/>
      <c r="BE565" s="252"/>
      <c r="BF565" s="252"/>
      <c r="BG565" s="252"/>
      <c r="BH565" s="252"/>
      <c r="BI565" s="252"/>
      <c r="BJ565" s="252"/>
      <c r="BK565" s="252"/>
      <c r="BL565" s="252"/>
      <c r="BM565" s="252"/>
      <c r="BN565" s="252"/>
      <c r="BO565" s="252"/>
      <c r="BP565" s="252"/>
      <c r="BQ565" s="252"/>
      <c r="BR565" s="252"/>
      <c r="BS565" s="252"/>
      <c r="BT565" s="252"/>
      <c r="BU565" s="252"/>
      <c r="BV565" s="252"/>
      <c r="BW565" s="252"/>
      <c r="BX565" s="252"/>
      <c r="BY565" s="252"/>
      <c r="BZ565" s="252"/>
      <c r="CA565" s="252"/>
      <c r="CB565" s="252"/>
      <c r="CC565" s="252"/>
      <c r="CD565" s="252"/>
      <c r="CE565" s="252"/>
      <c r="CF565" s="252"/>
    </row>
    <row r="566" spans="1:84" s="28" customFormat="1" ht="15" customHeight="1" x14ac:dyDescent="0.2">
      <c r="A566" s="70"/>
      <c r="B566" s="71"/>
      <c r="D566" s="91" t="s">
        <v>6</v>
      </c>
      <c r="E566" s="256"/>
      <c r="F566" s="257" t="str">
        <f>IF(OR(X566="",X566=EUconst_NA),"",IF(CNTR_SmallEmitter,1,X566))</f>
        <v/>
      </c>
      <c r="G566" s="826"/>
      <c r="H566" s="827"/>
      <c r="I566" s="99"/>
      <c r="J566" s="99"/>
      <c r="K566" s="221"/>
      <c r="L566" s="258"/>
      <c r="M566" s="834" t="str">
        <f>IF(OR(ISBLANK(L566),L566=EUconst_NoTier),"",IF($Z566=0,EUconst_NotApplicable,IF(ISERROR($Z566),"",$Z566)))</f>
        <v/>
      </c>
      <c r="N566" s="835"/>
      <c r="O566" s="84"/>
      <c r="P566" s="214"/>
      <c r="Q566" s="214"/>
      <c r="R566" s="238" t="str">
        <f>E561</f>
        <v/>
      </c>
      <c r="S566" s="152"/>
      <c r="T566" s="251" t="str">
        <f>IF(COUNTIF(EUconst_FactorRelevantInklPFC,E566)=0,"",INDEX(EUwideConstants!$C$665:$C$680,MATCH(E566,EUconst_FactorRelevantInklPFC,0))&amp;R566)</f>
        <v/>
      </c>
      <c r="U566" s="82"/>
      <c r="V566" s="251" t="str">
        <f>IF(T566="","",INDEX(EUwideConstants!$E$665:$E$680,MATCH(E566,EUconst_FactorRelevantInklPFC,0)))</f>
        <v/>
      </c>
      <c r="W566" s="82"/>
      <c r="X566" s="223" t="str">
        <f>IF(OR(R566="",T566=""),"",IF(CNTR_IsCategoryA,INDEX(EUwideConstants!$G:$G,MATCH(T566,EUwideConstants!$Q:$Q,0)),INDEX(EUwideConstants!$N:$N,MATCH(T566,EUwideConstants!$Q:$Q,0))))</f>
        <v/>
      </c>
      <c r="Y566" s="251" t="str">
        <f>IF(F566="","",IF(F566=EUconst_NA,"",INDEX(EUwideConstants!$H:$M,MATCH(T566,EUwideConstants!$Q:$Q,0),MATCH(F566,CNTR_TierList,0))))</f>
        <v/>
      </c>
      <c r="Z566" s="251" t="str">
        <f>IF(ISBLANK(L566),"",IF(L566=EUconst_NA,"",INDEX(EUwideConstants!$H:$M,MATCH(T566,EUwideConstants!$Q:$Q,0),MATCH(L566,CNTR_TierList,0))))</f>
        <v/>
      </c>
      <c r="AA566" s="82"/>
      <c r="AB566" s="223" t="b">
        <f>AND(COUNTA(CNTR_ListRelevantSections)&gt;0,E560="")</f>
        <v>0</v>
      </c>
      <c r="AC566" s="223" t="b">
        <f>AND(COUNTA(CNTR_ListRelevantSections)&gt;0,OR(E566="",AB566))</f>
        <v>0</v>
      </c>
      <c r="AD566" s="223" t="b">
        <f t="shared" ref="AD566:AE568" si="28">AC566</f>
        <v>0</v>
      </c>
      <c r="AE566" s="223" t="b">
        <f t="shared" si="28"/>
        <v>0</v>
      </c>
      <c r="AF566" s="223" t="b">
        <f>OR(AD566,AND(J566&lt;&gt;"",J566=FALSE))</f>
        <v>0</v>
      </c>
      <c r="AG566" s="223" t="b">
        <f>OR(AF566,AND(I566&lt;&gt;"",I566=FALSE))</f>
        <v>0</v>
      </c>
      <c r="AH566" s="82"/>
      <c r="AI566" s="82"/>
      <c r="AJ566" s="252"/>
      <c r="AK566" s="252"/>
      <c r="AL566" s="252"/>
      <c r="AM566" s="252"/>
      <c r="AN566" s="252"/>
      <c r="AO566" s="252"/>
      <c r="AP566" s="252"/>
      <c r="AQ566" s="252"/>
      <c r="AR566" s="252"/>
      <c r="AS566" s="252"/>
      <c r="AT566" s="252"/>
      <c r="AU566" s="252"/>
      <c r="AV566" s="252"/>
      <c r="AW566" s="252"/>
      <c r="AX566" s="252"/>
      <c r="AY566" s="252"/>
      <c r="AZ566" s="252"/>
      <c r="BA566" s="252"/>
      <c r="BB566" s="252"/>
      <c r="BC566" s="252"/>
      <c r="BD566" s="252"/>
      <c r="BE566" s="252"/>
      <c r="BF566" s="252"/>
      <c r="BG566" s="252"/>
      <c r="BH566" s="252"/>
      <c r="BI566" s="252"/>
      <c r="BJ566" s="252"/>
      <c r="BK566" s="252"/>
      <c r="BL566" s="252"/>
      <c r="BM566" s="252"/>
      <c r="BN566" s="252"/>
      <c r="BO566" s="252"/>
      <c r="BP566" s="252"/>
      <c r="BQ566" s="252"/>
      <c r="BR566" s="252"/>
      <c r="BS566" s="252"/>
      <c r="BT566" s="252"/>
      <c r="BU566" s="252"/>
      <c r="BV566" s="252"/>
      <c r="BW566" s="252"/>
      <c r="BX566" s="252"/>
      <c r="BY566" s="252"/>
      <c r="BZ566" s="252"/>
      <c r="CA566" s="252"/>
      <c r="CB566" s="252"/>
      <c r="CC566" s="252"/>
      <c r="CD566" s="252"/>
      <c r="CE566" s="252"/>
      <c r="CF566" s="252"/>
    </row>
    <row r="567" spans="1:84" s="28" customFormat="1" ht="15" customHeight="1" x14ac:dyDescent="0.2">
      <c r="A567" s="70"/>
      <c r="B567" s="71"/>
      <c r="D567" s="91" t="s">
        <v>8</v>
      </c>
      <c r="E567" s="256"/>
      <c r="F567" s="257" t="str">
        <f>IF(OR(X567="",X567=EUconst_NA),"",IF(CNTR_SmallEmitter,1,X567))</f>
        <v/>
      </c>
      <c r="G567" s="826"/>
      <c r="H567" s="827"/>
      <c r="I567" s="99"/>
      <c r="J567" s="99"/>
      <c r="K567" s="221"/>
      <c r="L567" s="258"/>
      <c r="M567" s="834" t="str">
        <f>IF(OR(ISBLANK(L567),L567=EUconst_NoTier),"",IF($Z567=0,EUconst_NotApplicable,IF(ISERROR($Z567),"",$Z567)))</f>
        <v/>
      </c>
      <c r="N567" s="835"/>
      <c r="O567" s="84"/>
      <c r="P567" s="214"/>
      <c r="Q567" s="214"/>
      <c r="R567" s="238" t="str">
        <f>R566</f>
        <v/>
      </c>
      <c r="S567" s="152"/>
      <c r="T567" s="251" t="str">
        <f>IF(COUNTIF(EUconst_FactorRelevantInklPFC,E567)=0,"",INDEX(EUwideConstants!$C$665:$C$680,MATCH(E567,EUconst_FactorRelevantInklPFC,0))&amp;R567)</f>
        <v/>
      </c>
      <c r="U567" s="82"/>
      <c r="V567" s="251" t="str">
        <f>IF(T567="","",INDEX(EUwideConstants!$E$665:$E$680,MATCH(E567,EUconst_FactorRelevantInklPFC,0)))</f>
        <v/>
      </c>
      <c r="W567" s="82"/>
      <c r="X567" s="223" t="str">
        <f>IF(OR(R567="",T567=""),"",IF(CNTR_IsCategoryA,INDEX(EUwideConstants!$G:$G,MATCH(T567,EUwideConstants!$Q:$Q,0)),INDEX(EUwideConstants!$N:$N,MATCH(T567,EUwideConstants!$Q:$Q,0))))</f>
        <v/>
      </c>
      <c r="Y567" s="251" t="str">
        <f>IF(F567="","",IF(F567=EUconst_NA,"",INDEX(EUwideConstants!$H:$M,MATCH(T567,EUwideConstants!$Q:$Q,0),MATCH(F567,CNTR_TierList,0))))</f>
        <v/>
      </c>
      <c r="Z567" s="251" t="str">
        <f>IF(ISBLANK(L567),"",IF(L567=EUconst_NA,"",INDEX(EUwideConstants!$H:$M,MATCH(T567,EUwideConstants!$Q:$Q,0),MATCH(L567,CNTR_TierList,0))))</f>
        <v/>
      </c>
      <c r="AA567" s="82"/>
      <c r="AB567" s="223" t="b">
        <f>AND(COUNTA(CNTR_ListRelevantSections)&gt;0,E560="")</f>
        <v>0</v>
      </c>
      <c r="AC567" s="223" t="b">
        <f>AND(COUNTA(CNTR_ListRelevantSections)&gt;0,OR(E567="",AB567))</f>
        <v>0</v>
      </c>
      <c r="AD567" s="223" t="b">
        <f t="shared" si="28"/>
        <v>0</v>
      </c>
      <c r="AE567" s="223" t="b">
        <f t="shared" si="28"/>
        <v>0</v>
      </c>
      <c r="AF567" s="223" t="b">
        <f>OR(AD567,AND(J567&lt;&gt;"",J567=FALSE))</f>
        <v>0</v>
      </c>
      <c r="AG567" s="223" t="b">
        <f>OR(AF567,AND(I567&lt;&gt;"",I567=FALSE))</f>
        <v>0</v>
      </c>
      <c r="AH567" s="82"/>
      <c r="AI567" s="82"/>
      <c r="AJ567" s="252"/>
      <c r="AK567" s="252"/>
      <c r="AL567" s="252"/>
      <c r="AM567" s="252"/>
      <c r="AN567" s="252"/>
      <c r="AO567" s="252"/>
      <c r="AP567" s="252"/>
      <c r="AQ567" s="252"/>
      <c r="AR567" s="252"/>
      <c r="AS567" s="252"/>
      <c r="AT567" s="252"/>
      <c r="AU567" s="252"/>
      <c r="AV567" s="252"/>
      <c r="AW567" s="252"/>
      <c r="AX567" s="252"/>
      <c r="AY567" s="252"/>
      <c r="AZ567" s="252"/>
      <c r="BA567" s="252"/>
      <c r="BB567" s="252"/>
      <c r="BC567" s="252"/>
      <c r="BD567" s="252"/>
      <c r="BE567" s="252"/>
      <c r="BF567" s="252"/>
      <c r="BG567" s="252"/>
      <c r="BH567" s="252"/>
      <c r="BI567" s="252"/>
      <c r="BJ567" s="252"/>
      <c r="BK567" s="252"/>
      <c r="BL567" s="252"/>
      <c r="BM567" s="252"/>
      <c r="BN567" s="252"/>
      <c r="BO567" s="252"/>
      <c r="BP567" s="252"/>
      <c r="BQ567" s="252"/>
      <c r="BR567" s="252"/>
      <c r="BS567" s="252"/>
      <c r="BT567" s="252"/>
      <c r="BU567" s="252"/>
      <c r="BV567" s="252"/>
      <c r="BW567" s="252"/>
      <c r="BX567" s="252"/>
      <c r="BY567" s="252"/>
      <c r="BZ567" s="252"/>
      <c r="CA567" s="252"/>
      <c r="CB567" s="252"/>
      <c r="CC567" s="252"/>
      <c r="CD567" s="252"/>
      <c r="CE567" s="252"/>
      <c r="CF567" s="252"/>
    </row>
    <row r="568" spans="1:84" s="28" customFormat="1" ht="15" customHeight="1" x14ac:dyDescent="0.2">
      <c r="A568" s="70"/>
      <c r="B568" s="71"/>
      <c r="D568" s="91" t="s">
        <v>9</v>
      </c>
      <c r="E568" s="256"/>
      <c r="F568" s="257" t="str">
        <f>IF(OR(X568="",X568=EUconst_NA),"",IF(CNTR_SmallEmitter,1,X568))</f>
        <v/>
      </c>
      <c r="G568" s="826"/>
      <c r="H568" s="827"/>
      <c r="I568" s="99"/>
      <c r="J568" s="99"/>
      <c r="K568" s="221"/>
      <c r="L568" s="258"/>
      <c r="M568" s="834" t="str">
        <f>IF(OR(ISBLANK(L568),L568=EUconst_NoTier),"",IF($Z568=0,EUconst_NotApplicable,IF(ISERROR($Z568),"",$Z568)))</f>
        <v/>
      </c>
      <c r="N568" s="835"/>
      <c r="O568" s="84"/>
      <c r="P568" s="214"/>
      <c r="Q568" s="214"/>
      <c r="R568" s="238" t="str">
        <f>R567</f>
        <v/>
      </c>
      <c r="S568" s="152"/>
      <c r="T568" s="251" t="str">
        <f>IF(COUNTIF(EUconst_FactorRelevantInklPFC,E568)=0,"",INDEX(EUwideConstants!$C$665:$C$680,MATCH(E568,EUconst_FactorRelevantInklPFC,0))&amp;R568)</f>
        <v/>
      </c>
      <c r="U568" s="82"/>
      <c r="V568" s="251" t="str">
        <f>IF(T568="","",INDEX(EUwideConstants!$E$665:$E$680,MATCH(E568,EUconst_FactorRelevantInklPFC,0)))</f>
        <v/>
      </c>
      <c r="W568" s="82"/>
      <c r="X568" s="223" t="str">
        <f>IF(OR(R568="",T568=""),"",IF(CNTR_IsCategoryA,INDEX(EUwideConstants!$G:$G,MATCH(T568,EUwideConstants!$Q:$Q,0)),INDEX(EUwideConstants!$N:$N,MATCH(T568,EUwideConstants!$Q:$Q,0))))</f>
        <v/>
      </c>
      <c r="Y568" s="251" t="str">
        <f>IF(F568="","",IF(F568=EUconst_NA,"",INDEX(EUwideConstants!$H:$M,MATCH(T568,EUwideConstants!$Q:$Q,0),MATCH(F568,CNTR_TierList,0))))</f>
        <v/>
      </c>
      <c r="Z568" s="251" t="str">
        <f>IF(ISBLANK(L568),"",IF(L568=EUconst_NA,"",INDEX(EUwideConstants!$H:$M,MATCH(T568,EUwideConstants!$Q:$Q,0),MATCH(L568,CNTR_TierList,0))))</f>
        <v/>
      </c>
      <c r="AA568" s="82"/>
      <c r="AB568" s="223" t="b">
        <f>AND(COUNTA(CNTR_ListRelevantSections)&gt;0,E560="")</f>
        <v>0</v>
      </c>
      <c r="AC568" s="223" t="b">
        <f>AND(COUNTA(CNTR_ListRelevantSections)&gt;0,OR(E568="",AB568))</f>
        <v>0</v>
      </c>
      <c r="AD568" s="223" t="b">
        <f t="shared" si="28"/>
        <v>0</v>
      </c>
      <c r="AE568" s="223" t="b">
        <f t="shared" si="28"/>
        <v>0</v>
      </c>
      <c r="AF568" s="223" t="b">
        <f>OR(AD568,AND(J568&lt;&gt;"",J568=FALSE))</f>
        <v>0</v>
      </c>
      <c r="AG568" s="223" t="b">
        <f>OR(AF568,AND(I568&lt;&gt;"",I568=FALSE))</f>
        <v>0</v>
      </c>
      <c r="AH568" s="82"/>
      <c r="AI568" s="82"/>
      <c r="AJ568" s="252"/>
      <c r="AK568" s="252"/>
      <c r="AL568" s="252"/>
      <c r="AM568" s="252"/>
      <c r="AN568" s="252"/>
      <c r="AO568" s="252"/>
      <c r="AP568" s="252"/>
      <c r="AQ568" s="252"/>
      <c r="AR568" s="252"/>
      <c r="AS568" s="252"/>
      <c r="AT568" s="252"/>
      <c r="AU568" s="252"/>
      <c r="AV568" s="252"/>
      <c r="AW568" s="252"/>
      <c r="AX568" s="252"/>
      <c r="AY568" s="252"/>
      <c r="AZ568" s="252"/>
      <c r="BA568" s="252"/>
      <c r="BB568" s="252"/>
      <c r="BC568" s="252"/>
      <c r="BD568" s="252"/>
      <c r="BE568" s="252"/>
      <c r="BF568" s="252"/>
      <c r="BG568" s="252"/>
      <c r="BH568" s="252"/>
      <c r="BI568" s="252"/>
      <c r="BJ568" s="252"/>
      <c r="BK568" s="252"/>
      <c r="BL568" s="252"/>
      <c r="BM568" s="252"/>
      <c r="BN568" s="252"/>
      <c r="BO568" s="252"/>
      <c r="BP568" s="252"/>
      <c r="BQ568" s="252"/>
      <c r="BR568" s="252"/>
      <c r="BS568" s="252"/>
      <c r="BT568" s="252"/>
      <c r="BU568" s="252"/>
      <c r="BV568" s="252"/>
      <c r="BW568" s="252"/>
      <c r="BX568" s="252"/>
      <c r="BY568" s="252"/>
      <c r="BZ568" s="252"/>
      <c r="CA568" s="252"/>
      <c r="CB568" s="252"/>
      <c r="CC568" s="252"/>
      <c r="CD568" s="252"/>
      <c r="CE568" s="252"/>
      <c r="CF568" s="252"/>
    </row>
    <row r="569" spans="1:84" s="28" customFormat="1" ht="5.0999999999999996" customHeight="1" x14ac:dyDescent="0.2">
      <c r="A569" s="70"/>
      <c r="B569" s="71"/>
      <c r="C569" s="15"/>
      <c r="D569" s="121"/>
      <c r="G569" s="121"/>
      <c r="H569" s="121"/>
      <c r="I569" s="121"/>
      <c r="J569" s="121"/>
      <c r="O569" s="84"/>
      <c r="P569" s="214"/>
      <c r="Q569" s="214"/>
      <c r="R569" s="214"/>
      <c r="S569" s="214"/>
      <c r="T569" s="82"/>
      <c r="U569" s="82"/>
      <c r="V569" s="82"/>
      <c r="W569" s="82"/>
      <c r="X569" s="82"/>
      <c r="Y569" s="82"/>
      <c r="Z569" s="82"/>
      <c r="AA569" s="82"/>
      <c r="AB569" s="82"/>
      <c r="AC569" s="82"/>
      <c r="AD569" s="82"/>
      <c r="AE569" s="82"/>
      <c r="AF569" s="82"/>
      <c r="AG569" s="82"/>
      <c r="AH569" s="82"/>
      <c r="AI569" s="82"/>
    </row>
    <row r="570" spans="1:84" s="28" customFormat="1" ht="12.75" customHeight="1" x14ac:dyDescent="0.2">
      <c r="A570" s="70"/>
      <c r="B570" s="71"/>
      <c r="D570" s="121" t="s">
        <v>12</v>
      </c>
      <c r="E570" s="259" t="str">
        <f>Translations!$B$94</f>
        <v>Beskrivning</v>
      </c>
      <c r="G570" s="260"/>
      <c r="H570" s="121"/>
      <c r="I570" s="121"/>
      <c r="J570" s="121"/>
      <c r="K570" s="121"/>
      <c r="L570" s="121"/>
      <c r="M570" s="121"/>
      <c r="N570" s="121"/>
      <c r="O570" s="84"/>
      <c r="P570" s="214"/>
      <c r="Q570" s="214"/>
      <c r="R570" s="214"/>
      <c r="S570" s="214"/>
      <c r="T570" s="82"/>
      <c r="U570" s="82"/>
      <c r="V570" s="82"/>
      <c r="W570" s="82"/>
      <c r="X570" s="82"/>
      <c r="Y570" s="82"/>
      <c r="Z570" s="82"/>
      <c r="AA570" s="82"/>
      <c r="AB570" s="82"/>
      <c r="AC570" s="82"/>
      <c r="AD570" s="82"/>
      <c r="AE570" s="82"/>
      <c r="AF570" s="82"/>
      <c r="AG570" s="82"/>
      <c r="AH570" s="82"/>
      <c r="AI570" s="82"/>
    </row>
    <row r="571" spans="1:84" s="28" customFormat="1" ht="12.75" customHeight="1" x14ac:dyDescent="0.2">
      <c r="A571" s="70"/>
      <c r="B571" s="213"/>
      <c r="C571" s="15"/>
      <c r="D571" s="121"/>
      <c r="E571" s="757" t="str">
        <f>Translations!$B$588</f>
        <v>Om du behöver mer utrymme för beskrivningen kan du också använda externa filer och hänvisa till dem här.</v>
      </c>
      <c r="F571" s="757"/>
      <c r="G571" s="757"/>
      <c r="H571" s="757"/>
      <c r="I571" s="757"/>
      <c r="J571" s="757"/>
      <c r="K571" s="757"/>
      <c r="L571" s="757"/>
      <c r="M571" s="757"/>
      <c r="N571" s="757"/>
      <c r="O571" s="84"/>
      <c r="P571" s="77"/>
      <c r="Q571" s="214"/>
      <c r="R571" s="214"/>
      <c r="S571" s="214"/>
      <c r="T571" s="82"/>
      <c r="U571" s="82"/>
      <c r="V571" s="82"/>
      <c r="W571" s="82"/>
      <c r="X571" s="82"/>
      <c r="Y571" s="82"/>
      <c r="Z571" s="82"/>
      <c r="AA571" s="82"/>
      <c r="AB571" s="82"/>
      <c r="AC571" s="82"/>
      <c r="AD571" s="82"/>
      <c r="AE571" s="82"/>
      <c r="AF571" s="82"/>
      <c r="AG571" s="82"/>
      <c r="AH571" s="82"/>
      <c r="AI571" s="82"/>
    </row>
    <row r="572" spans="1:84" s="28" customFormat="1" ht="12.75" customHeight="1" x14ac:dyDescent="0.2">
      <c r="A572" s="261"/>
      <c r="B572" s="78"/>
      <c r="E572" s="836"/>
      <c r="F572" s="837"/>
      <c r="G572" s="837"/>
      <c r="H572" s="837"/>
      <c r="I572" s="837"/>
      <c r="J572" s="837"/>
      <c r="K572" s="837"/>
      <c r="L572" s="837"/>
      <c r="M572" s="837"/>
      <c r="N572" s="838"/>
      <c r="O572" s="81"/>
      <c r="P572" s="82"/>
      <c r="Q572" s="82"/>
      <c r="R572" s="82"/>
      <c r="S572" s="82"/>
      <c r="T572" s="82"/>
      <c r="U572" s="82"/>
      <c r="V572" s="82"/>
      <c r="W572" s="82"/>
      <c r="X572" s="82"/>
      <c r="Y572" s="82"/>
      <c r="Z572" s="82"/>
      <c r="AA572" s="82"/>
      <c r="AB572" s="82"/>
      <c r="AC572" s="82"/>
      <c r="AD572" s="82"/>
      <c r="AE572" s="82"/>
      <c r="AF572" s="82"/>
      <c r="AG572" s="82"/>
      <c r="AH572" s="82"/>
      <c r="AI572" s="251" t="b">
        <f>AND(COUNTA(CNTR_ListRelevantSections)&gt;0,OR(AB568,COUNTA(E566:E568)=0))</f>
        <v>0</v>
      </c>
    </row>
    <row r="573" spans="1:84" s="28" customFormat="1" ht="12.75" customHeight="1" x14ac:dyDescent="0.2">
      <c r="A573" s="261"/>
      <c r="B573" s="78"/>
      <c r="E573" s="828"/>
      <c r="F573" s="829"/>
      <c r="G573" s="829"/>
      <c r="H573" s="829"/>
      <c r="I573" s="829"/>
      <c r="J573" s="829"/>
      <c r="K573" s="829"/>
      <c r="L573" s="829"/>
      <c r="M573" s="829"/>
      <c r="N573" s="830"/>
      <c r="O573" s="81"/>
      <c r="P573" s="82"/>
      <c r="Q573" s="82"/>
      <c r="R573" s="82"/>
      <c r="S573" s="82"/>
      <c r="T573" s="82"/>
      <c r="U573" s="82"/>
      <c r="V573" s="82"/>
      <c r="W573" s="82"/>
      <c r="X573" s="82"/>
      <c r="Y573" s="82"/>
      <c r="Z573" s="82"/>
      <c r="AA573" s="82"/>
      <c r="AB573" s="82"/>
      <c r="AC573" s="82"/>
      <c r="AD573" s="82"/>
      <c r="AE573" s="82"/>
      <c r="AF573" s="82"/>
      <c r="AG573" s="82"/>
      <c r="AH573" s="82"/>
      <c r="AI573" s="251" t="b">
        <f>AI572</f>
        <v>0</v>
      </c>
    </row>
    <row r="574" spans="1:84" s="28" customFormat="1" ht="12.75" customHeight="1" x14ac:dyDescent="0.2">
      <c r="A574" s="261"/>
      <c r="B574" s="78"/>
      <c r="E574" s="828"/>
      <c r="F574" s="829"/>
      <c r="G574" s="829"/>
      <c r="H574" s="829"/>
      <c r="I574" s="829"/>
      <c r="J574" s="829"/>
      <c r="K574" s="829"/>
      <c r="L574" s="829"/>
      <c r="M574" s="829"/>
      <c r="N574" s="830"/>
      <c r="O574" s="81"/>
      <c r="P574" s="82"/>
      <c r="Q574" s="82"/>
      <c r="R574" s="82"/>
      <c r="S574" s="82"/>
      <c r="T574" s="82"/>
      <c r="U574" s="82"/>
      <c r="V574" s="82"/>
      <c r="W574" s="82"/>
      <c r="X574" s="82"/>
      <c r="Y574" s="82"/>
      <c r="Z574" s="82"/>
      <c r="AA574" s="82"/>
      <c r="AB574" s="82"/>
      <c r="AC574" s="82"/>
      <c r="AD574" s="82"/>
      <c r="AE574" s="82"/>
      <c r="AF574" s="82"/>
      <c r="AG574" s="82"/>
      <c r="AH574" s="82"/>
      <c r="AI574" s="251" t="b">
        <f>AI573</f>
        <v>0</v>
      </c>
    </row>
    <row r="575" spans="1:84" s="28" customFormat="1" ht="12.75" customHeight="1" x14ac:dyDescent="0.2">
      <c r="A575" s="261"/>
      <c r="B575" s="78"/>
      <c r="E575" s="828"/>
      <c r="F575" s="829"/>
      <c r="G575" s="829"/>
      <c r="H575" s="829"/>
      <c r="I575" s="829"/>
      <c r="J575" s="829"/>
      <c r="K575" s="829"/>
      <c r="L575" s="829"/>
      <c r="M575" s="829"/>
      <c r="N575" s="830"/>
      <c r="O575" s="81"/>
      <c r="P575" s="82"/>
      <c r="Q575" s="82"/>
      <c r="R575" s="82"/>
      <c r="S575" s="82"/>
      <c r="T575" s="82"/>
      <c r="U575" s="82"/>
      <c r="V575" s="82"/>
      <c r="W575" s="82"/>
      <c r="X575" s="82"/>
      <c r="Y575" s="82"/>
      <c r="Z575" s="82"/>
      <c r="AA575" s="82"/>
      <c r="AB575" s="82"/>
      <c r="AC575" s="82"/>
      <c r="AD575" s="82"/>
      <c r="AE575" s="82"/>
      <c r="AF575" s="82"/>
      <c r="AG575" s="82"/>
      <c r="AH575" s="82"/>
      <c r="AI575" s="251" t="b">
        <f>AI574</f>
        <v>0</v>
      </c>
    </row>
    <row r="576" spans="1:84" s="28" customFormat="1" ht="12.75" customHeight="1" x14ac:dyDescent="0.2">
      <c r="A576" s="261"/>
      <c r="B576" s="78"/>
      <c r="E576" s="831"/>
      <c r="F576" s="832"/>
      <c r="G576" s="832"/>
      <c r="H576" s="832"/>
      <c r="I576" s="832"/>
      <c r="J576" s="832"/>
      <c r="K576" s="832"/>
      <c r="L576" s="832"/>
      <c r="M576" s="832"/>
      <c r="N576" s="833"/>
      <c r="O576" s="81"/>
      <c r="P576" s="82"/>
      <c r="Q576" s="82"/>
      <c r="R576" s="82"/>
      <c r="S576" s="82"/>
      <c r="T576" s="82"/>
      <c r="U576" s="82"/>
      <c r="V576" s="82"/>
      <c r="W576" s="82"/>
      <c r="X576" s="82"/>
      <c r="Y576" s="82"/>
      <c r="Z576" s="82"/>
      <c r="AA576" s="82"/>
      <c r="AB576" s="82"/>
      <c r="AC576" s="82"/>
      <c r="AD576" s="82"/>
      <c r="AE576" s="82"/>
      <c r="AF576" s="82"/>
      <c r="AG576" s="82"/>
      <c r="AH576" s="82"/>
      <c r="AI576" s="251" t="b">
        <f>AI575</f>
        <v>0</v>
      </c>
    </row>
    <row r="577" spans="1:84" s="28" customFormat="1" ht="12.75" customHeight="1" thickBot="1" x14ac:dyDescent="0.25">
      <c r="A577" s="261"/>
      <c r="B577" s="78"/>
      <c r="D577" s="121"/>
      <c r="E577" s="262"/>
      <c r="F577" s="262"/>
      <c r="G577" s="262"/>
      <c r="H577" s="262"/>
      <c r="I577" s="262"/>
      <c r="J577" s="262"/>
      <c r="K577" s="262"/>
      <c r="L577" s="262"/>
      <c r="M577" s="262"/>
      <c r="N577" s="121"/>
      <c r="O577" s="81"/>
      <c r="P577" s="82"/>
      <c r="Q577" s="82"/>
      <c r="R577" s="82"/>
      <c r="S577" s="82"/>
      <c r="T577" s="82"/>
      <c r="U577" s="82"/>
      <c r="V577" s="82"/>
      <c r="W577" s="82"/>
      <c r="X577" s="82"/>
      <c r="Y577" s="82"/>
      <c r="Z577" s="82"/>
      <c r="AA577" s="82"/>
      <c r="AB577" s="82"/>
      <c r="AC577" s="82"/>
      <c r="AD577" s="82"/>
      <c r="AE577" s="82"/>
      <c r="AF577" s="82"/>
      <c r="AG577" s="82"/>
      <c r="AH577" s="82"/>
      <c r="AI577" s="82"/>
      <c r="CF577" s="263"/>
    </row>
    <row r="578" spans="1:84" ht="13.5" customHeight="1" thickBot="1" x14ac:dyDescent="0.25">
      <c r="A578" s="65"/>
      <c r="B578" s="69"/>
      <c r="C578" s="244"/>
      <c r="D578" s="245"/>
      <c r="E578" s="246"/>
      <c r="F578" s="247"/>
      <c r="G578" s="248"/>
      <c r="H578" s="248"/>
      <c r="I578" s="248"/>
      <c r="J578" s="248"/>
      <c r="K578" s="248"/>
      <c r="L578" s="248"/>
      <c r="M578" s="248"/>
      <c r="N578" s="248"/>
      <c r="O578" s="67"/>
      <c r="U578" s="188"/>
      <c r="X578" s="188"/>
    </row>
    <row r="579" spans="1:84" s="28" customFormat="1" ht="15" customHeight="1" thickBot="1" x14ac:dyDescent="0.25">
      <c r="A579" s="159" t="str">
        <f>IF(E579="","","PRINT")</f>
        <v/>
      </c>
      <c r="B579" s="71"/>
      <c r="C579" s="218">
        <f>C560+1</f>
        <v>30</v>
      </c>
      <c r="D579" s="15"/>
      <c r="E579" s="848"/>
      <c r="F579" s="849"/>
      <c r="G579" s="849"/>
      <c r="H579" s="849"/>
      <c r="I579" s="849"/>
      <c r="J579" s="849"/>
      <c r="K579" s="849"/>
      <c r="L579" s="850"/>
      <c r="M579" s="842" t="str">
        <f>IF(E580="","",INDEX(EUwideConstants!$F$312:$F$353,MATCH(E580,EUConst_TierActivityListNames,0)))</f>
        <v/>
      </c>
      <c r="N579" s="843"/>
      <c r="O579" s="151"/>
      <c r="P579" s="223" t="str">
        <f>IF(AND(E579&lt;&gt;"",COUNTIF(P580:$P$603,"PRINT")=0),"PRINT","")</f>
        <v/>
      </c>
      <c r="Q579" s="152"/>
      <c r="R579" s="249" t="str">
        <f>IF(E579="","",MATCH(E579,'B_Beskrivning av förbättringar'!$Q$54:$Q$83,0))</f>
        <v/>
      </c>
      <c r="S579" s="250" t="s">
        <v>21</v>
      </c>
      <c r="T579" s="152"/>
      <c r="U579" s="152"/>
      <c r="V579" s="152"/>
      <c r="W579" s="152"/>
      <c r="X579" s="152"/>
      <c r="Y579" s="152"/>
      <c r="Z579" s="152"/>
      <c r="AA579" s="152"/>
      <c r="AB579" s="152"/>
      <c r="AC579" s="152"/>
      <c r="AD579" s="152"/>
      <c r="AE579" s="152"/>
      <c r="AF579" s="152"/>
      <c r="AG579" s="152"/>
      <c r="AH579" s="152"/>
      <c r="AI579" s="251" t="b">
        <f>CNTR_CalcRelevant=EUconst_NotRelevant</f>
        <v>0</v>
      </c>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c r="BT579" s="252"/>
      <c r="BU579" s="252"/>
      <c r="BV579" s="252"/>
      <c r="BW579" s="252"/>
      <c r="BX579" s="252"/>
      <c r="BY579" s="252"/>
      <c r="BZ579" s="252"/>
      <c r="CA579" s="252"/>
      <c r="CB579" s="252"/>
      <c r="CC579" s="252"/>
      <c r="CD579" s="252"/>
      <c r="CE579" s="252"/>
      <c r="CF579" s="252"/>
    </row>
    <row r="580" spans="1:84" s="28" customFormat="1" ht="15" customHeight="1" thickBot="1" x14ac:dyDescent="0.25">
      <c r="A580" s="70"/>
      <c r="B580" s="71"/>
      <c r="C580" s="15"/>
      <c r="D580" s="15"/>
      <c r="E580" s="839" t="str">
        <f>IF(E579="","",INDEX('B_Beskrivning av förbättringar'!$E$54:$E$83,R579))</f>
        <v/>
      </c>
      <c r="F580" s="840"/>
      <c r="G580" s="840"/>
      <c r="H580" s="840"/>
      <c r="I580" s="840"/>
      <c r="J580" s="840"/>
      <c r="K580" s="840"/>
      <c r="L580" s="841"/>
      <c r="M580" s="842" t="str">
        <f>IF(E579="","",INDEX('B_Beskrivning av förbättringar'!$M$54:$M$83,R579))</f>
        <v/>
      </c>
      <c r="N580" s="843"/>
      <c r="O580" s="151"/>
      <c r="P580" s="82"/>
      <c r="Q580" s="152"/>
      <c r="R580" s="238" t="str">
        <f>E580</f>
        <v/>
      </c>
      <c r="S580" s="238" t="str">
        <f>IF(E580="","",MATCH(E580,EUConst_TierActivityListNames,0)&gt;40)</f>
        <v/>
      </c>
      <c r="T580" s="152"/>
      <c r="U580" s="152"/>
      <c r="V580" s="152"/>
      <c r="W580" s="152"/>
      <c r="X580" s="152"/>
      <c r="Y580" s="152"/>
      <c r="Z580" s="152"/>
      <c r="AA580" s="152"/>
      <c r="AB580" s="152"/>
      <c r="AC580" s="152"/>
      <c r="AD580" s="152"/>
      <c r="AE580" s="152"/>
      <c r="AF580" s="152"/>
      <c r="AG580" s="152"/>
      <c r="AH580" s="152"/>
      <c r="AI580" s="1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c r="BT580" s="252"/>
      <c r="BU580" s="252"/>
      <c r="BV580" s="252"/>
      <c r="BW580" s="252"/>
      <c r="BX580" s="252"/>
      <c r="BY580" s="252"/>
      <c r="BZ580" s="252"/>
      <c r="CA580" s="252"/>
      <c r="CB580" s="252"/>
      <c r="CC580" s="252"/>
      <c r="CD580" s="252"/>
      <c r="CE580" s="252"/>
      <c r="CF580" s="252"/>
    </row>
    <row r="581" spans="1:84" s="28" customFormat="1" ht="5.0999999999999996" customHeight="1" x14ac:dyDescent="0.2">
      <c r="A581" s="70"/>
      <c r="B581" s="71"/>
      <c r="C581" s="15"/>
      <c r="D581" s="15"/>
      <c r="E581" s="15"/>
      <c r="F581" s="15"/>
      <c r="G581" s="5"/>
      <c r="H581" s="5"/>
      <c r="I581" s="5"/>
      <c r="M581" s="5"/>
      <c r="N581" s="5"/>
      <c r="O581" s="151"/>
      <c r="P581" s="214"/>
      <c r="Q581" s="152"/>
      <c r="R581" s="152"/>
      <c r="S581" s="152"/>
      <c r="T581" s="152"/>
      <c r="U581" s="152"/>
      <c r="V581" s="152"/>
      <c r="W581" s="152"/>
      <c r="X581" s="152"/>
      <c r="Y581" s="152"/>
      <c r="Z581" s="152"/>
      <c r="AA581" s="152"/>
      <c r="AB581" s="152"/>
      <c r="AC581" s="152"/>
      <c r="AD581" s="152"/>
      <c r="AE581" s="152"/>
      <c r="AF581" s="152"/>
      <c r="AG581" s="152"/>
      <c r="AH581" s="152"/>
      <c r="AI581" s="1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c r="BT581" s="252"/>
      <c r="BU581" s="252"/>
      <c r="BV581" s="252"/>
      <c r="BW581" s="252"/>
      <c r="BX581" s="252"/>
      <c r="BY581" s="252"/>
      <c r="BZ581" s="252"/>
      <c r="CA581" s="252"/>
      <c r="CB581" s="252"/>
      <c r="CC581" s="252"/>
      <c r="CD581" s="252"/>
      <c r="CE581" s="252"/>
      <c r="CF581" s="252"/>
    </row>
    <row r="582" spans="1:84" s="28" customFormat="1" ht="12.75" customHeight="1" x14ac:dyDescent="0.2">
      <c r="A582" s="70"/>
      <c r="B582" s="71"/>
      <c r="C582" s="15"/>
      <c r="D582" s="15"/>
      <c r="F582" s="844" t="str">
        <f>IF(E579="","",HYPERLINK("#JUMP_E_8",EUconst_FurtherGuidancePoint1))</f>
        <v/>
      </c>
      <c r="G582" s="845"/>
      <c r="H582" s="845"/>
      <c r="I582" s="845"/>
      <c r="J582" s="845"/>
      <c r="K582" s="845"/>
      <c r="L582" s="845"/>
      <c r="M582" s="846"/>
      <c r="N582" s="5"/>
      <c r="O582" s="151"/>
      <c r="P582" s="214"/>
      <c r="Q582" s="152"/>
      <c r="R582" s="152"/>
      <c r="S582" s="152"/>
      <c r="T582" s="152"/>
      <c r="U582" s="152"/>
      <c r="V582" s="152"/>
      <c r="W582" s="152"/>
      <c r="X582" s="152"/>
      <c r="Y582" s="152"/>
      <c r="Z582" s="152"/>
      <c r="AA582" s="152"/>
      <c r="AB582" s="152"/>
      <c r="AC582" s="152"/>
      <c r="AD582" s="152"/>
      <c r="AE582" s="152"/>
      <c r="AF582" s="152"/>
      <c r="AG582" s="152"/>
      <c r="AH582" s="152"/>
      <c r="AI582" s="1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c r="BT582" s="252"/>
      <c r="BU582" s="252"/>
      <c r="BV582" s="252"/>
      <c r="BW582" s="252"/>
      <c r="BX582" s="252"/>
      <c r="BY582" s="252"/>
      <c r="BZ582" s="252"/>
      <c r="CA582" s="252"/>
      <c r="CB582" s="252"/>
      <c r="CC582" s="252"/>
      <c r="CD582" s="252"/>
      <c r="CE582" s="252"/>
      <c r="CF582" s="252"/>
    </row>
    <row r="583" spans="1:84" s="28" customFormat="1" ht="5.0999999999999996" customHeight="1" x14ac:dyDescent="0.2">
      <c r="A583" s="70"/>
      <c r="B583" s="71"/>
      <c r="C583" s="15"/>
      <c r="D583" s="121"/>
      <c r="O583" s="84"/>
      <c r="P583" s="214"/>
      <c r="Q583" s="214"/>
      <c r="R583" s="214"/>
      <c r="S583" s="152"/>
      <c r="T583" s="82"/>
      <c r="U583" s="82"/>
      <c r="V583" s="82"/>
      <c r="W583" s="82"/>
      <c r="X583" s="82"/>
      <c r="Y583" s="82"/>
      <c r="Z583" s="152"/>
      <c r="AA583" s="82"/>
      <c r="AB583" s="82"/>
      <c r="AC583" s="82"/>
      <c r="AD583" s="82"/>
      <c r="AE583" s="82"/>
      <c r="AF583" s="82"/>
      <c r="AG583" s="82"/>
      <c r="AH583" s="82"/>
      <c r="AI583" s="82"/>
    </row>
    <row r="584" spans="1:84" s="28" customFormat="1" ht="38.85" customHeight="1" x14ac:dyDescent="0.2">
      <c r="A584" s="70"/>
      <c r="B584" s="71"/>
      <c r="C584" s="15"/>
      <c r="E584" s="253" t="str">
        <f>Translations!$B$609</f>
        <v>Verksamhetsuppgifter eller beräkningsfaktor:</v>
      </c>
      <c r="F584" s="254" t="str">
        <f>Translations!$B$601</f>
        <v>Krävd nivå:</v>
      </c>
      <c r="G584" s="847" t="str">
        <f>Translations!$B$610</f>
        <v xml:space="preserve">Skäl för tidigare avvikelse: </v>
      </c>
      <c r="H584" s="847"/>
      <c r="I584" s="253" t="str">
        <f>Translations!$B$611</f>
        <v>Inverkan på nivåer?</v>
      </c>
      <c r="J584" s="253" t="str">
        <f>Translations!$B$612</f>
        <v>Vidtagna åtgärder:</v>
      </c>
      <c r="K584" s="254" t="str">
        <f>Translations!$B$585</f>
        <v>När?</v>
      </c>
      <c r="L584" s="254" t="str">
        <f>Translations!$B$603</f>
        <v>Tillämpad nivå:</v>
      </c>
      <c r="O584" s="151"/>
      <c r="P584" s="82"/>
      <c r="Q584" s="152"/>
      <c r="R584" s="214"/>
      <c r="S584" s="214"/>
      <c r="T584" s="152"/>
      <c r="U584" s="152"/>
      <c r="V584" s="152"/>
      <c r="W584" s="152"/>
      <c r="X584" s="152"/>
      <c r="Y584" s="152"/>
      <c r="Z584" s="152"/>
      <c r="AA584" s="255" t="s">
        <v>22</v>
      </c>
      <c r="AB584" s="152" t="str">
        <f>$E$33</f>
        <v>Verksamhetsuppgifter eller beräkningsfaktor:</v>
      </c>
      <c r="AC584" s="152" t="str">
        <f>G584</f>
        <v xml:space="preserve">Skäl för tidigare avvikelse: </v>
      </c>
      <c r="AD584" s="152" t="str">
        <f>I584</f>
        <v>Inverkan på nivåer?</v>
      </c>
      <c r="AE584" s="152" t="str">
        <f>J584</f>
        <v>Vidtagna åtgärder:</v>
      </c>
      <c r="AF584" s="152" t="str">
        <f>K584</f>
        <v>När?</v>
      </c>
      <c r="AG584" s="152" t="str">
        <f>L584</f>
        <v>Tillämpad nivå:</v>
      </c>
      <c r="AH584" s="152"/>
      <c r="AI584" s="8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c r="BT584" s="252"/>
      <c r="BU584" s="252"/>
      <c r="BV584" s="252"/>
      <c r="BW584" s="252"/>
      <c r="BX584" s="252"/>
      <c r="BY584" s="252"/>
      <c r="BZ584" s="252"/>
      <c r="CA584" s="252"/>
      <c r="CB584" s="252"/>
      <c r="CC584" s="252"/>
      <c r="CD584" s="252"/>
      <c r="CE584" s="252"/>
      <c r="CF584" s="252"/>
    </row>
    <row r="585" spans="1:84" s="28" customFormat="1" ht="15" customHeight="1" x14ac:dyDescent="0.2">
      <c r="A585" s="70"/>
      <c r="B585" s="71"/>
      <c r="D585" s="91" t="s">
        <v>6</v>
      </c>
      <c r="E585" s="256"/>
      <c r="F585" s="257" t="str">
        <f>IF(OR(X585="",X585=EUconst_NA),"",IF(CNTR_SmallEmitter,1,X585))</f>
        <v/>
      </c>
      <c r="G585" s="826"/>
      <c r="H585" s="827"/>
      <c r="I585" s="99"/>
      <c r="J585" s="99"/>
      <c r="K585" s="221"/>
      <c r="L585" s="258"/>
      <c r="M585" s="834" t="str">
        <f>IF(OR(ISBLANK(L585),L585=EUconst_NoTier),"",IF($Z585=0,EUconst_NotApplicable,IF(ISERROR($Z585),"",$Z585)))</f>
        <v/>
      </c>
      <c r="N585" s="835"/>
      <c r="O585" s="84"/>
      <c r="P585" s="214"/>
      <c r="Q585" s="214"/>
      <c r="R585" s="238" t="str">
        <f>E580</f>
        <v/>
      </c>
      <c r="S585" s="152"/>
      <c r="T585" s="251" t="str">
        <f>IF(COUNTIF(EUconst_FactorRelevantInklPFC,E585)=0,"",INDEX(EUwideConstants!$C$665:$C$680,MATCH(E585,EUconst_FactorRelevantInklPFC,0))&amp;R585)</f>
        <v/>
      </c>
      <c r="U585" s="82"/>
      <c r="V585" s="251" t="str">
        <f>IF(T585="","",INDEX(EUwideConstants!$E$665:$E$680,MATCH(E585,EUconst_FactorRelevantInklPFC,0)))</f>
        <v/>
      </c>
      <c r="W585" s="82"/>
      <c r="X585" s="223" t="str">
        <f>IF(OR(R585="",T585=""),"",IF(CNTR_IsCategoryA,INDEX(EUwideConstants!$G:$G,MATCH(T585,EUwideConstants!$Q:$Q,0)),INDEX(EUwideConstants!$N:$N,MATCH(T585,EUwideConstants!$Q:$Q,0))))</f>
        <v/>
      </c>
      <c r="Y585" s="251" t="str">
        <f>IF(F585="","",IF(F585=EUconst_NA,"",INDEX(EUwideConstants!$H:$M,MATCH(T585,EUwideConstants!$Q:$Q,0),MATCH(F585,CNTR_TierList,0))))</f>
        <v/>
      </c>
      <c r="Z585" s="251" t="str">
        <f>IF(ISBLANK(L585),"",IF(L585=EUconst_NA,"",INDEX(EUwideConstants!$H:$M,MATCH(T585,EUwideConstants!$Q:$Q,0),MATCH(L585,CNTR_TierList,0))))</f>
        <v/>
      </c>
      <c r="AA585" s="82"/>
      <c r="AB585" s="223" t="b">
        <f>AND(COUNTA(CNTR_ListRelevantSections)&gt;0,E579="")</f>
        <v>0</v>
      </c>
      <c r="AC585" s="223" t="b">
        <f>AND(COUNTA(CNTR_ListRelevantSections)&gt;0,OR(E585="",AB585))</f>
        <v>0</v>
      </c>
      <c r="AD585" s="223" t="b">
        <f t="shared" ref="AD585:AE587" si="29">AC585</f>
        <v>0</v>
      </c>
      <c r="AE585" s="223" t="b">
        <f t="shared" si="29"/>
        <v>0</v>
      </c>
      <c r="AF585" s="223" t="b">
        <f>OR(AD585,AND(J585&lt;&gt;"",J585=FALSE))</f>
        <v>0</v>
      </c>
      <c r="AG585" s="223" t="b">
        <f>OR(AF585,AND(I585&lt;&gt;"",I585=FALSE))</f>
        <v>0</v>
      </c>
      <c r="AH585" s="82"/>
      <c r="AI585" s="8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c r="BT585" s="252"/>
      <c r="BU585" s="252"/>
      <c r="BV585" s="252"/>
      <c r="BW585" s="252"/>
      <c r="BX585" s="252"/>
      <c r="BY585" s="252"/>
      <c r="BZ585" s="252"/>
      <c r="CA585" s="252"/>
      <c r="CB585" s="252"/>
      <c r="CC585" s="252"/>
      <c r="CD585" s="252"/>
      <c r="CE585" s="252"/>
      <c r="CF585" s="252"/>
    </row>
    <row r="586" spans="1:84" s="28" customFormat="1" ht="15" customHeight="1" x14ac:dyDescent="0.2">
      <c r="A586" s="70"/>
      <c r="B586" s="71"/>
      <c r="D586" s="91" t="s">
        <v>8</v>
      </c>
      <c r="E586" s="256"/>
      <c r="F586" s="257" t="str">
        <f>IF(OR(X586="",X586=EUconst_NA),"",IF(CNTR_SmallEmitter,1,X586))</f>
        <v/>
      </c>
      <c r="G586" s="826"/>
      <c r="H586" s="827"/>
      <c r="I586" s="99"/>
      <c r="J586" s="99"/>
      <c r="K586" s="221"/>
      <c r="L586" s="258"/>
      <c r="M586" s="834" t="str">
        <f>IF(OR(ISBLANK(L586),L586=EUconst_NoTier),"",IF($Z586=0,EUconst_NotApplicable,IF(ISERROR($Z586),"",$Z586)))</f>
        <v/>
      </c>
      <c r="N586" s="835"/>
      <c r="O586" s="84"/>
      <c r="P586" s="214"/>
      <c r="Q586" s="214"/>
      <c r="R586" s="238" t="str">
        <f>R585</f>
        <v/>
      </c>
      <c r="S586" s="152"/>
      <c r="T586" s="251" t="str">
        <f>IF(COUNTIF(EUconst_FactorRelevantInklPFC,E586)=0,"",INDEX(EUwideConstants!$C$665:$C$680,MATCH(E586,EUconst_FactorRelevantInklPFC,0))&amp;R586)</f>
        <v/>
      </c>
      <c r="U586" s="82"/>
      <c r="V586" s="251" t="str">
        <f>IF(T586="","",INDEX(EUwideConstants!$E$665:$E$680,MATCH(E586,EUconst_FactorRelevantInklPFC,0)))</f>
        <v/>
      </c>
      <c r="W586" s="82"/>
      <c r="X586" s="223" t="str">
        <f>IF(OR(R586="",T586=""),"",IF(CNTR_IsCategoryA,INDEX(EUwideConstants!$G:$G,MATCH(T586,EUwideConstants!$Q:$Q,0)),INDEX(EUwideConstants!$N:$N,MATCH(T586,EUwideConstants!$Q:$Q,0))))</f>
        <v/>
      </c>
      <c r="Y586" s="251" t="str">
        <f>IF(F586="","",IF(F586=EUconst_NA,"",INDEX(EUwideConstants!$H:$M,MATCH(T586,EUwideConstants!$Q:$Q,0),MATCH(F586,CNTR_TierList,0))))</f>
        <v/>
      </c>
      <c r="Z586" s="251" t="str">
        <f>IF(ISBLANK(L586),"",IF(L586=EUconst_NA,"",INDEX(EUwideConstants!$H:$M,MATCH(T586,EUwideConstants!$Q:$Q,0),MATCH(L586,CNTR_TierList,0))))</f>
        <v/>
      </c>
      <c r="AA586" s="82"/>
      <c r="AB586" s="223" t="b">
        <f>AND(COUNTA(CNTR_ListRelevantSections)&gt;0,E579="")</f>
        <v>0</v>
      </c>
      <c r="AC586" s="223" t="b">
        <f>AND(COUNTA(CNTR_ListRelevantSections)&gt;0,OR(E586="",AB586))</f>
        <v>0</v>
      </c>
      <c r="AD586" s="223" t="b">
        <f t="shared" si="29"/>
        <v>0</v>
      </c>
      <c r="AE586" s="223" t="b">
        <f t="shared" si="29"/>
        <v>0</v>
      </c>
      <c r="AF586" s="223" t="b">
        <f>OR(AD586,AND(J586&lt;&gt;"",J586=FALSE))</f>
        <v>0</v>
      </c>
      <c r="AG586" s="223" t="b">
        <f>OR(AF586,AND(I586&lt;&gt;"",I586=FALSE))</f>
        <v>0</v>
      </c>
      <c r="AH586" s="82"/>
      <c r="AI586" s="8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c r="BT586" s="252"/>
      <c r="BU586" s="252"/>
      <c r="BV586" s="252"/>
      <c r="BW586" s="252"/>
      <c r="BX586" s="252"/>
      <c r="BY586" s="252"/>
      <c r="BZ586" s="252"/>
      <c r="CA586" s="252"/>
      <c r="CB586" s="252"/>
      <c r="CC586" s="252"/>
      <c r="CD586" s="252"/>
      <c r="CE586" s="252"/>
      <c r="CF586" s="252"/>
    </row>
    <row r="587" spans="1:84" s="28" customFormat="1" ht="15" customHeight="1" x14ac:dyDescent="0.2">
      <c r="A587" s="70"/>
      <c r="B587" s="71"/>
      <c r="D587" s="91" t="s">
        <v>9</v>
      </c>
      <c r="E587" s="256"/>
      <c r="F587" s="257" t="str">
        <f>IF(OR(X587="",X587=EUconst_NA),"",IF(CNTR_SmallEmitter,1,X587))</f>
        <v/>
      </c>
      <c r="G587" s="826"/>
      <c r="H587" s="827"/>
      <c r="I587" s="99"/>
      <c r="J587" s="99"/>
      <c r="K587" s="221"/>
      <c r="L587" s="258"/>
      <c r="M587" s="834" t="str">
        <f>IF(OR(ISBLANK(L587),L587=EUconst_NoTier),"",IF($Z587=0,EUconst_NotApplicable,IF(ISERROR($Z587),"",$Z587)))</f>
        <v/>
      </c>
      <c r="N587" s="835"/>
      <c r="O587" s="84"/>
      <c r="P587" s="214"/>
      <c r="Q587" s="214"/>
      <c r="R587" s="238" t="str">
        <f>R586</f>
        <v/>
      </c>
      <c r="S587" s="152"/>
      <c r="T587" s="251" t="str">
        <f>IF(COUNTIF(EUconst_FactorRelevantInklPFC,E587)=0,"",INDEX(EUwideConstants!$C$665:$C$680,MATCH(E587,EUconst_FactorRelevantInklPFC,0))&amp;R587)</f>
        <v/>
      </c>
      <c r="U587" s="82"/>
      <c r="V587" s="251" t="str">
        <f>IF(T587="","",INDEX(EUwideConstants!$E$665:$E$680,MATCH(E587,EUconst_FactorRelevantInklPFC,0)))</f>
        <v/>
      </c>
      <c r="W587" s="82"/>
      <c r="X587" s="223" t="str">
        <f>IF(OR(R587="",T587=""),"",IF(CNTR_IsCategoryA,INDEX(EUwideConstants!$G:$G,MATCH(T587,EUwideConstants!$Q:$Q,0)),INDEX(EUwideConstants!$N:$N,MATCH(T587,EUwideConstants!$Q:$Q,0))))</f>
        <v/>
      </c>
      <c r="Y587" s="251" t="str">
        <f>IF(F587="","",IF(F587=EUconst_NA,"",INDEX(EUwideConstants!$H:$M,MATCH(T587,EUwideConstants!$Q:$Q,0),MATCH(F587,CNTR_TierList,0))))</f>
        <v/>
      </c>
      <c r="Z587" s="251" t="str">
        <f>IF(ISBLANK(L587),"",IF(L587=EUconst_NA,"",INDEX(EUwideConstants!$H:$M,MATCH(T587,EUwideConstants!$Q:$Q,0),MATCH(L587,CNTR_TierList,0))))</f>
        <v/>
      </c>
      <c r="AA587" s="82"/>
      <c r="AB587" s="223" t="b">
        <f>AND(COUNTA(CNTR_ListRelevantSections)&gt;0,E579="")</f>
        <v>0</v>
      </c>
      <c r="AC587" s="223" t="b">
        <f>AND(COUNTA(CNTR_ListRelevantSections)&gt;0,OR(E587="",AB587))</f>
        <v>0</v>
      </c>
      <c r="AD587" s="223" t="b">
        <f t="shared" si="29"/>
        <v>0</v>
      </c>
      <c r="AE587" s="223" t="b">
        <f t="shared" si="29"/>
        <v>0</v>
      </c>
      <c r="AF587" s="223" t="b">
        <f>OR(AD587,AND(J587&lt;&gt;"",J587=FALSE))</f>
        <v>0</v>
      </c>
      <c r="AG587" s="223" t="b">
        <f>OR(AF587,AND(I587&lt;&gt;"",I587=FALSE))</f>
        <v>0</v>
      </c>
      <c r="AH587" s="82"/>
      <c r="AI587" s="8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c r="BT587" s="252"/>
      <c r="BU587" s="252"/>
      <c r="BV587" s="252"/>
      <c r="BW587" s="252"/>
      <c r="BX587" s="252"/>
      <c r="BY587" s="252"/>
      <c r="BZ587" s="252"/>
      <c r="CA587" s="252"/>
      <c r="CB587" s="252"/>
      <c r="CC587" s="252"/>
      <c r="CD587" s="252"/>
      <c r="CE587" s="252"/>
      <c r="CF587" s="252"/>
    </row>
    <row r="588" spans="1:84" s="28" customFormat="1" ht="5.0999999999999996" customHeight="1" x14ac:dyDescent="0.2">
      <c r="A588" s="70"/>
      <c r="B588" s="71"/>
      <c r="C588" s="15"/>
      <c r="D588" s="121"/>
      <c r="G588" s="121"/>
      <c r="H588" s="121"/>
      <c r="I588" s="121"/>
      <c r="J588" s="121"/>
      <c r="O588" s="84"/>
      <c r="P588" s="214"/>
      <c r="Q588" s="214"/>
      <c r="R588" s="214"/>
      <c r="S588" s="214"/>
      <c r="T588" s="82"/>
      <c r="U588" s="82"/>
      <c r="V588" s="82"/>
      <c r="W588" s="82"/>
      <c r="X588" s="82"/>
      <c r="Y588" s="82"/>
      <c r="Z588" s="82"/>
      <c r="AA588" s="82"/>
      <c r="AB588" s="82"/>
      <c r="AC588" s="82"/>
      <c r="AD588" s="82"/>
      <c r="AE588" s="82"/>
      <c r="AF588" s="82"/>
      <c r="AG588" s="82"/>
      <c r="AH588" s="82"/>
      <c r="AI588" s="82"/>
    </row>
    <row r="589" spans="1:84" s="28" customFormat="1" ht="12.75" customHeight="1" x14ac:dyDescent="0.2">
      <c r="A589" s="70"/>
      <c r="B589" s="71"/>
      <c r="D589" s="121" t="s">
        <v>12</v>
      </c>
      <c r="E589" s="259" t="str">
        <f>Translations!$B$94</f>
        <v>Beskrivning</v>
      </c>
      <c r="G589" s="260"/>
      <c r="H589" s="121"/>
      <c r="I589" s="121"/>
      <c r="J589" s="121"/>
      <c r="K589" s="121"/>
      <c r="L589" s="121"/>
      <c r="M589" s="121"/>
      <c r="N589" s="121"/>
      <c r="O589" s="84"/>
      <c r="P589" s="214"/>
      <c r="Q589" s="214"/>
      <c r="R589" s="214"/>
      <c r="S589" s="214"/>
      <c r="T589" s="82"/>
      <c r="U589" s="82"/>
      <c r="V589" s="82"/>
      <c r="W589" s="82"/>
      <c r="X589" s="82"/>
      <c r="Y589" s="82"/>
      <c r="Z589" s="82"/>
      <c r="AA589" s="82"/>
      <c r="AB589" s="82"/>
      <c r="AC589" s="82"/>
      <c r="AD589" s="82"/>
      <c r="AE589" s="82"/>
      <c r="AF589" s="82"/>
      <c r="AG589" s="82"/>
      <c r="AH589" s="82"/>
      <c r="AI589" s="82"/>
    </row>
    <row r="590" spans="1:84" s="28" customFormat="1" ht="12.75" customHeight="1" x14ac:dyDescent="0.2">
      <c r="A590" s="70"/>
      <c r="B590" s="213"/>
      <c r="C590" s="15"/>
      <c r="D590" s="121"/>
      <c r="E590" s="757" t="str">
        <f>Translations!$B$588</f>
        <v>Om du behöver mer utrymme för beskrivningen kan du också använda externa filer och hänvisa till dem här.</v>
      </c>
      <c r="F590" s="757"/>
      <c r="G590" s="757"/>
      <c r="H590" s="757"/>
      <c r="I590" s="757"/>
      <c r="J590" s="757"/>
      <c r="K590" s="757"/>
      <c r="L590" s="757"/>
      <c r="M590" s="757"/>
      <c r="N590" s="757"/>
      <c r="O590" s="84"/>
      <c r="P590" s="77"/>
      <c r="Q590" s="214"/>
      <c r="R590" s="214"/>
      <c r="S590" s="214"/>
      <c r="T590" s="82"/>
      <c r="U590" s="82"/>
      <c r="V590" s="82"/>
      <c r="W590" s="82"/>
      <c r="X590" s="82"/>
      <c r="Y590" s="82"/>
      <c r="Z590" s="82"/>
      <c r="AA590" s="82"/>
      <c r="AB590" s="82"/>
      <c r="AC590" s="82"/>
      <c r="AD590" s="82"/>
      <c r="AE590" s="82"/>
      <c r="AF590" s="82"/>
      <c r="AG590" s="82"/>
      <c r="AH590" s="82"/>
      <c r="AI590" s="82"/>
    </row>
    <row r="591" spans="1:84" s="28" customFormat="1" ht="12.75" customHeight="1" x14ac:dyDescent="0.2">
      <c r="A591" s="261"/>
      <c r="B591" s="78"/>
      <c r="E591" s="836"/>
      <c r="F591" s="837"/>
      <c r="G591" s="837"/>
      <c r="H591" s="837"/>
      <c r="I591" s="837"/>
      <c r="J591" s="837"/>
      <c r="K591" s="837"/>
      <c r="L591" s="837"/>
      <c r="M591" s="837"/>
      <c r="N591" s="838"/>
      <c r="O591" s="81"/>
      <c r="P591" s="82"/>
      <c r="Q591" s="82"/>
      <c r="R591" s="82"/>
      <c r="S591" s="82"/>
      <c r="T591" s="82"/>
      <c r="U591" s="82"/>
      <c r="V591" s="82"/>
      <c r="W591" s="82"/>
      <c r="X591" s="82"/>
      <c r="Y591" s="82"/>
      <c r="Z591" s="82"/>
      <c r="AA591" s="82"/>
      <c r="AB591" s="82"/>
      <c r="AC591" s="82"/>
      <c r="AD591" s="82"/>
      <c r="AE591" s="82"/>
      <c r="AF591" s="82"/>
      <c r="AG591" s="82"/>
      <c r="AH591" s="82"/>
      <c r="AI591" s="251" t="b">
        <f>AND(COUNTA(CNTR_ListRelevantSections)&gt;0,OR(AB587,COUNTA(E585:E587)=0))</f>
        <v>0</v>
      </c>
    </row>
    <row r="592" spans="1:84" s="28" customFormat="1" ht="12.75" customHeight="1" x14ac:dyDescent="0.2">
      <c r="A592" s="261"/>
      <c r="B592" s="78"/>
      <c r="E592" s="828"/>
      <c r="F592" s="829"/>
      <c r="G592" s="829"/>
      <c r="H592" s="829"/>
      <c r="I592" s="829"/>
      <c r="J592" s="829"/>
      <c r="K592" s="829"/>
      <c r="L592" s="829"/>
      <c r="M592" s="829"/>
      <c r="N592" s="830"/>
      <c r="O592" s="81"/>
      <c r="P592" s="82"/>
      <c r="Q592" s="82"/>
      <c r="R592" s="82"/>
      <c r="S592" s="82"/>
      <c r="T592" s="82"/>
      <c r="U592" s="82"/>
      <c r="V592" s="82"/>
      <c r="W592" s="82"/>
      <c r="X592" s="82"/>
      <c r="Y592" s="82"/>
      <c r="Z592" s="82"/>
      <c r="AA592" s="82"/>
      <c r="AB592" s="82"/>
      <c r="AC592" s="82"/>
      <c r="AD592" s="82"/>
      <c r="AE592" s="82"/>
      <c r="AF592" s="82"/>
      <c r="AG592" s="82"/>
      <c r="AH592" s="82"/>
      <c r="AI592" s="251" t="b">
        <f>AI591</f>
        <v>0</v>
      </c>
    </row>
    <row r="593" spans="1:84" s="28" customFormat="1" ht="12.75" customHeight="1" x14ac:dyDescent="0.2">
      <c r="A593" s="261"/>
      <c r="B593" s="78"/>
      <c r="E593" s="828"/>
      <c r="F593" s="829"/>
      <c r="G593" s="829"/>
      <c r="H593" s="829"/>
      <c r="I593" s="829"/>
      <c r="J593" s="829"/>
      <c r="K593" s="829"/>
      <c r="L593" s="829"/>
      <c r="M593" s="829"/>
      <c r="N593" s="830"/>
      <c r="O593" s="81"/>
      <c r="P593" s="82"/>
      <c r="Q593" s="82"/>
      <c r="R593" s="82"/>
      <c r="S593" s="82"/>
      <c r="T593" s="82"/>
      <c r="U593" s="82"/>
      <c r="V593" s="82"/>
      <c r="W593" s="82"/>
      <c r="X593" s="82"/>
      <c r="Y593" s="82"/>
      <c r="Z593" s="82"/>
      <c r="AA593" s="82"/>
      <c r="AB593" s="82"/>
      <c r="AC593" s="82"/>
      <c r="AD593" s="82"/>
      <c r="AE593" s="82"/>
      <c r="AF593" s="82"/>
      <c r="AG593" s="82"/>
      <c r="AH593" s="82"/>
      <c r="AI593" s="251" t="b">
        <f>AI592</f>
        <v>0</v>
      </c>
    </row>
    <row r="594" spans="1:84" s="28" customFormat="1" ht="12.75" customHeight="1" x14ac:dyDescent="0.2">
      <c r="A594" s="261"/>
      <c r="B594" s="78"/>
      <c r="E594" s="828"/>
      <c r="F594" s="829"/>
      <c r="G594" s="829"/>
      <c r="H594" s="829"/>
      <c r="I594" s="829"/>
      <c r="J594" s="829"/>
      <c r="K594" s="829"/>
      <c r="L594" s="829"/>
      <c r="M594" s="829"/>
      <c r="N594" s="830"/>
      <c r="O594" s="81"/>
      <c r="P594" s="82"/>
      <c r="Q594" s="82"/>
      <c r="R594" s="82"/>
      <c r="S594" s="82"/>
      <c r="T594" s="82"/>
      <c r="U594" s="82"/>
      <c r="V594" s="82"/>
      <c r="W594" s="82"/>
      <c r="X594" s="82"/>
      <c r="Y594" s="82"/>
      <c r="Z594" s="82"/>
      <c r="AA594" s="82"/>
      <c r="AB594" s="82"/>
      <c r="AC594" s="82"/>
      <c r="AD594" s="82"/>
      <c r="AE594" s="82"/>
      <c r="AF594" s="82"/>
      <c r="AG594" s="82"/>
      <c r="AH594" s="82"/>
      <c r="AI594" s="251" t="b">
        <f>AI593</f>
        <v>0</v>
      </c>
    </row>
    <row r="595" spans="1:84" s="28" customFormat="1" ht="12.75" customHeight="1" x14ac:dyDescent="0.2">
      <c r="A595" s="261"/>
      <c r="B595" s="78"/>
      <c r="E595" s="831"/>
      <c r="F595" s="832"/>
      <c r="G595" s="832"/>
      <c r="H595" s="832"/>
      <c r="I595" s="832"/>
      <c r="J595" s="832"/>
      <c r="K595" s="832"/>
      <c r="L595" s="832"/>
      <c r="M595" s="832"/>
      <c r="N595" s="833"/>
      <c r="O595" s="81"/>
      <c r="P595" s="82"/>
      <c r="Q595" s="82"/>
      <c r="R595" s="82"/>
      <c r="S595" s="82"/>
      <c r="T595" s="82"/>
      <c r="U595" s="82"/>
      <c r="V595" s="82"/>
      <c r="W595" s="82"/>
      <c r="X595" s="82"/>
      <c r="Y595" s="82"/>
      <c r="Z595" s="82"/>
      <c r="AA595" s="82"/>
      <c r="AB595" s="82"/>
      <c r="AC595" s="82"/>
      <c r="AD595" s="82"/>
      <c r="AE595" s="82"/>
      <c r="AF595" s="82"/>
      <c r="AG595" s="82"/>
      <c r="AH595" s="82"/>
      <c r="AI595" s="251" t="b">
        <f>AI594</f>
        <v>0</v>
      </c>
    </row>
    <row r="596" spans="1:84" s="28" customFormat="1" ht="12.75" customHeight="1" thickBot="1" x14ac:dyDescent="0.25">
      <c r="A596" s="261"/>
      <c r="B596" s="78"/>
      <c r="D596" s="121"/>
      <c r="E596" s="262"/>
      <c r="F596" s="262"/>
      <c r="G596" s="262"/>
      <c r="H596" s="262"/>
      <c r="I596" s="262"/>
      <c r="J596" s="262"/>
      <c r="K596" s="262"/>
      <c r="L596" s="262"/>
      <c r="M596" s="262"/>
      <c r="N596" s="121"/>
      <c r="O596" s="81"/>
      <c r="P596" s="82"/>
      <c r="Q596" s="82"/>
      <c r="R596" s="82"/>
      <c r="S596" s="82"/>
      <c r="T596" s="82"/>
      <c r="U596" s="82"/>
      <c r="V596" s="82"/>
      <c r="W596" s="82"/>
      <c r="X596" s="82"/>
      <c r="Y596" s="82"/>
      <c r="Z596" s="82"/>
      <c r="AA596" s="82"/>
      <c r="AB596" s="82"/>
      <c r="AC596" s="82"/>
      <c r="AD596" s="82"/>
      <c r="AE596" s="82"/>
      <c r="AF596" s="82"/>
      <c r="AG596" s="82"/>
      <c r="AH596" s="82"/>
      <c r="AI596" s="82"/>
      <c r="CF596" s="263"/>
    </row>
    <row r="597" spans="1:84" x14ac:dyDescent="0.2">
      <c r="A597" s="65"/>
      <c r="B597" s="69"/>
      <c r="C597" s="244"/>
      <c r="D597" s="245"/>
      <c r="E597" s="246"/>
      <c r="F597" s="247"/>
      <c r="G597" s="248"/>
      <c r="H597" s="248"/>
      <c r="I597" s="248"/>
      <c r="J597" s="248"/>
      <c r="K597" s="248"/>
      <c r="L597" s="248"/>
      <c r="M597" s="248"/>
      <c r="N597" s="248"/>
      <c r="O597" s="67"/>
      <c r="P597" s="82"/>
      <c r="U597" s="82"/>
      <c r="V597" s="82"/>
      <c r="W597" s="82"/>
      <c r="X597" s="82"/>
      <c r="Y597" s="82"/>
      <c r="Z597" s="82"/>
      <c r="AA597" s="82"/>
      <c r="AB597" s="82"/>
      <c r="AC597" s="82"/>
      <c r="AD597" s="82"/>
      <c r="AE597" s="82"/>
      <c r="AF597" s="82"/>
      <c r="AG597" s="82"/>
      <c r="AH597" s="82"/>
      <c r="AI597" s="82"/>
    </row>
    <row r="598" spans="1:84" x14ac:dyDescent="0.2">
      <c r="A598" s="65"/>
      <c r="B598" s="69"/>
      <c r="D598" s="209"/>
      <c r="E598" s="226" t="str">
        <f>Translations!$B$646</f>
        <v>Fler bränsle-/materialmängder kan läggas till genom att vid behov kopiera och klistra in det senaste blocket.</v>
      </c>
      <c r="F598" s="222"/>
      <c r="G598" s="190"/>
      <c r="H598" s="190"/>
      <c r="I598" s="190"/>
      <c r="J598" s="190"/>
      <c r="K598" s="190"/>
      <c r="L598" s="190"/>
      <c r="M598" s="190"/>
      <c r="N598" s="190"/>
      <c r="O598" s="67"/>
      <c r="P598" s="82"/>
      <c r="U598" s="82"/>
      <c r="V598" s="82"/>
      <c r="W598" s="82"/>
      <c r="X598" s="82"/>
      <c r="Y598" s="82"/>
      <c r="Z598" s="82"/>
      <c r="AA598" s="82"/>
      <c r="AB598" s="82"/>
      <c r="AC598" s="82"/>
      <c r="AD598" s="82"/>
      <c r="AE598" s="82"/>
      <c r="AF598" s="82"/>
      <c r="AG598" s="82"/>
      <c r="AH598" s="82"/>
      <c r="AI598" s="82"/>
    </row>
    <row r="599" spans="1:84" x14ac:dyDescent="0.2">
      <c r="A599" s="65"/>
      <c r="B599" s="69"/>
      <c r="D599" s="209"/>
      <c r="E599" s="241"/>
      <c r="F599" s="222"/>
      <c r="G599" s="190"/>
      <c r="H599" s="190"/>
      <c r="I599" s="190"/>
      <c r="J599" s="190"/>
      <c r="K599" s="190"/>
      <c r="L599" s="190"/>
      <c r="M599" s="190"/>
      <c r="N599" s="190"/>
      <c r="O599" s="67"/>
      <c r="P599" s="82"/>
      <c r="U599" s="82"/>
      <c r="V599" s="82"/>
      <c r="W599" s="82"/>
      <c r="X599" s="82"/>
      <c r="Y599" s="82"/>
      <c r="Z599" s="82"/>
      <c r="AA599" s="82"/>
      <c r="AB599" s="82"/>
      <c r="AC599" s="82"/>
      <c r="AD599" s="82"/>
      <c r="AE599" s="82"/>
      <c r="AF599" s="82"/>
      <c r="AG599" s="82"/>
      <c r="AH599" s="82"/>
      <c r="AI599" s="82"/>
    </row>
    <row r="600" spans="1:84" ht="15" customHeight="1" x14ac:dyDescent="0.2">
      <c r="A600" s="68"/>
      <c r="B600" s="227"/>
      <c r="C600" s="52"/>
      <c r="D600" s="228"/>
      <c r="E600" s="52"/>
      <c r="F600" s="617" t="s">
        <v>941</v>
      </c>
      <c r="G600" s="618"/>
      <c r="H600" s="618"/>
      <c r="I600" s="618"/>
      <c r="J600" s="618"/>
      <c r="K600" s="618"/>
      <c r="L600" s="619"/>
      <c r="M600" s="76"/>
      <c r="N600" s="76"/>
      <c r="O600" s="67"/>
      <c r="P600" s="82"/>
      <c r="Q600" s="57" t="s">
        <v>15</v>
      </c>
      <c r="R600" s="134" t="str">
        <f>"#JUMP_F_Top"</f>
        <v>#JUMP_F_Top</v>
      </c>
      <c r="U600" s="82"/>
      <c r="V600" s="82"/>
      <c r="W600" s="82"/>
      <c r="X600" s="82"/>
      <c r="Y600" s="82"/>
      <c r="Z600" s="82"/>
      <c r="AA600" s="82"/>
      <c r="AB600" s="82"/>
      <c r="AC600" s="82"/>
      <c r="AD600" s="82"/>
      <c r="AE600" s="82"/>
      <c r="AF600" s="82"/>
      <c r="AG600" s="82"/>
      <c r="AH600" s="82"/>
      <c r="AI600" s="82"/>
    </row>
    <row r="601" spans="1:84" ht="13.5" customHeight="1" thickBot="1" x14ac:dyDescent="0.25">
      <c r="A601" s="264"/>
      <c r="B601" s="136"/>
      <c r="C601" s="138"/>
      <c r="D601" s="265"/>
      <c r="E601" s="193"/>
      <c r="F601" s="266"/>
      <c r="G601" s="267"/>
      <c r="H601" s="267"/>
      <c r="I601" s="267"/>
      <c r="J601" s="267"/>
      <c r="K601" s="267"/>
      <c r="L601" s="267"/>
      <c r="M601" s="267"/>
      <c r="N601" s="267"/>
      <c r="O601" s="140"/>
      <c r="P601" s="82"/>
      <c r="U601" s="188"/>
      <c r="X601" s="188"/>
    </row>
    <row r="602" spans="1:84" ht="13.5" hidden="1" customHeight="1" x14ac:dyDescent="0.2">
      <c r="A602" s="96" t="s">
        <v>5</v>
      </c>
    </row>
    <row r="603" spans="1:84" ht="13.5" hidden="1" customHeight="1" x14ac:dyDescent="0.2">
      <c r="A603" s="96" t="s">
        <v>5</v>
      </c>
      <c r="F603" s="268"/>
      <c r="G603" s="269"/>
      <c r="H603" s="269"/>
      <c r="I603" s="269" t="s">
        <v>23</v>
      </c>
      <c r="J603" s="269"/>
      <c r="K603" s="269"/>
      <c r="L603" s="269"/>
      <c r="M603" s="270" t="s">
        <v>24</v>
      </c>
      <c r="P603" s="57" t="s">
        <v>18</v>
      </c>
    </row>
    <row r="604" spans="1:84" hidden="1" x14ac:dyDescent="0.2">
      <c r="A604" s="96" t="s">
        <v>5</v>
      </c>
      <c r="F604" s="271">
        <v>1</v>
      </c>
      <c r="G604" s="272" t="str">
        <f>INDEX('B_Beskrivning av förbättringar'!$Q$54:$Q$83,F604)</f>
        <v>F1. EO1</v>
      </c>
      <c r="H604" s="273">
        <f>IF(G604=EUconst_NA,"",MAX($H603:H$603)+1)</f>
        <v>1</v>
      </c>
      <c r="I604" s="274" t="str">
        <f t="shared" ref="I604:I633" si="30">IF(COUNTIF($H$604:$H$633,F604)=0,"",INDEX($G$604:$G$633,MATCH(F604,$H$604:$H$633,0)))</f>
        <v>F1. EO1</v>
      </c>
      <c r="J604" s="275"/>
      <c r="K604" s="272"/>
      <c r="L604" s="272"/>
      <c r="M604" s="276" t="str">
        <f>IF(COUNT(H604:H633)=0,"","$I$"&amp;ROW(I604)&amp;":$I$"&amp; ROW(I604)-1+MAX(1,H604:H633))</f>
        <v>$I$604:$I$604</v>
      </c>
    </row>
    <row r="605" spans="1:84" hidden="1" x14ac:dyDescent="0.2">
      <c r="A605" s="57" t="s">
        <v>5</v>
      </c>
      <c r="F605" s="277">
        <v>2</v>
      </c>
      <c r="G605" s="278" t="str">
        <f>INDEX('B_Beskrivning av förbättringar'!$Q$54:$Q$83,F605)</f>
        <v>ej tillämpligt</v>
      </c>
      <c r="H605" s="279" t="str">
        <f>IF(G605=EUconst_NA,"",MAX($H$603:H604)+1)</f>
        <v/>
      </c>
      <c r="I605" s="280" t="str">
        <f t="shared" si="30"/>
        <v/>
      </c>
      <c r="J605" s="281"/>
      <c r="K605" s="278"/>
      <c r="L605" s="278"/>
      <c r="M605" s="282"/>
    </row>
    <row r="606" spans="1:84" hidden="1" x14ac:dyDescent="0.2">
      <c r="A606" s="57" t="s">
        <v>5</v>
      </c>
      <c r="F606" s="277">
        <v>3</v>
      </c>
      <c r="G606" s="278" t="str">
        <f>INDEX('B_Beskrivning av förbättringar'!$Q$54:$Q$83,F606)</f>
        <v>ej tillämpligt</v>
      </c>
      <c r="H606" s="279" t="str">
        <f>IF(G606=EUconst_NA,"",MAX($H$603:H605)+1)</f>
        <v/>
      </c>
      <c r="I606" s="280" t="str">
        <f t="shared" si="30"/>
        <v/>
      </c>
      <c r="J606" s="281"/>
      <c r="K606" s="278"/>
      <c r="L606" s="278"/>
      <c r="M606" s="282"/>
    </row>
    <row r="607" spans="1:84" hidden="1" x14ac:dyDescent="0.2">
      <c r="A607" s="57" t="s">
        <v>5</v>
      </c>
      <c r="F607" s="277">
        <v>4</v>
      </c>
      <c r="G607" s="278" t="str">
        <f>INDEX('B_Beskrivning av förbättringar'!$Q$54:$Q$83,F607)</f>
        <v>ej tillämpligt</v>
      </c>
      <c r="H607" s="279" t="str">
        <f>IF(G607=EUconst_NA,"",MAX($H$603:H606)+1)</f>
        <v/>
      </c>
      <c r="I607" s="280" t="str">
        <f t="shared" si="30"/>
        <v/>
      </c>
      <c r="J607" s="281"/>
      <c r="K607" s="278"/>
      <c r="L607" s="278"/>
      <c r="M607" s="282"/>
    </row>
    <row r="608" spans="1:84" hidden="1" x14ac:dyDescent="0.2">
      <c r="A608" s="57" t="s">
        <v>5</v>
      </c>
      <c r="F608" s="277">
        <v>5</v>
      </c>
      <c r="G608" s="278" t="str">
        <f>INDEX('B_Beskrivning av förbättringar'!$Q$54:$Q$83,F608)</f>
        <v>ej tillämpligt</v>
      </c>
      <c r="H608" s="279" t="str">
        <f>IF(G608=EUconst_NA,"",MAX($H$603:H607)+1)</f>
        <v/>
      </c>
      <c r="I608" s="280" t="str">
        <f t="shared" si="30"/>
        <v/>
      </c>
      <c r="J608" s="281"/>
      <c r="K608" s="278"/>
      <c r="L608" s="278"/>
      <c r="M608" s="282"/>
    </row>
    <row r="609" spans="1:13" hidden="1" x14ac:dyDescent="0.2">
      <c r="A609" s="57" t="s">
        <v>5</v>
      </c>
      <c r="F609" s="277">
        <v>6</v>
      </c>
      <c r="G609" s="278" t="str">
        <f>INDEX('B_Beskrivning av förbättringar'!$Q$54:$Q$83,F609)</f>
        <v>ej tillämpligt</v>
      </c>
      <c r="H609" s="279" t="str">
        <f>IF(G609=EUconst_NA,"",MAX($H$603:H608)+1)</f>
        <v/>
      </c>
      <c r="I609" s="280" t="str">
        <f t="shared" si="30"/>
        <v/>
      </c>
      <c r="J609" s="281"/>
      <c r="K609" s="278"/>
      <c r="L609" s="278"/>
      <c r="M609" s="282"/>
    </row>
    <row r="610" spans="1:13" x14ac:dyDescent="0.2">
      <c r="A610" s="57"/>
      <c r="F610" s="277">
        <v>7</v>
      </c>
      <c r="G610" s="278" t="str">
        <f>INDEX('B_Beskrivning av förbättringar'!$Q$54:$Q$83,F610)</f>
        <v>ej tillämpligt</v>
      </c>
      <c r="H610" s="279" t="str">
        <f>IF(G610=EUconst_NA,"",MAX($H$603:H609)+1)</f>
        <v/>
      </c>
      <c r="I610" s="280" t="str">
        <f t="shared" si="30"/>
        <v/>
      </c>
      <c r="J610" s="281"/>
      <c r="K610" s="278"/>
      <c r="L610" s="278"/>
      <c r="M610" s="282"/>
    </row>
    <row r="611" spans="1:13" x14ac:dyDescent="0.2">
      <c r="A611" s="57"/>
      <c r="F611" s="277">
        <v>8</v>
      </c>
      <c r="G611" s="278" t="str">
        <f>INDEX('B_Beskrivning av förbättringar'!$Q$54:$Q$83,F611)</f>
        <v>ej tillämpligt</v>
      </c>
      <c r="H611" s="279" t="str">
        <f>IF(G611=EUconst_NA,"",MAX($H$603:H610)+1)</f>
        <v/>
      </c>
      <c r="I611" s="280" t="str">
        <f t="shared" si="30"/>
        <v/>
      </c>
      <c r="J611" s="281"/>
      <c r="K611" s="278"/>
      <c r="L611" s="278"/>
      <c r="M611" s="282"/>
    </row>
    <row r="612" spans="1:13" x14ac:dyDescent="0.2">
      <c r="A612" s="57"/>
      <c r="F612" s="277">
        <v>9</v>
      </c>
      <c r="G612" s="278" t="str">
        <f>INDEX('B_Beskrivning av förbättringar'!$Q$54:$Q$83,F612)</f>
        <v>ej tillämpligt</v>
      </c>
      <c r="H612" s="279" t="str">
        <f>IF(G612=EUconst_NA,"",MAX($H$603:H611)+1)</f>
        <v/>
      </c>
      <c r="I612" s="280" t="str">
        <f t="shared" si="30"/>
        <v/>
      </c>
      <c r="J612" s="281"/>
      <c r="K612" s="278"/>
      <c r="L612" s="278"/>
      <c r="M612" s="282"/>
    </row>
    <row r="613" spans="1:13" x14ac:dyDescent="0.2">
      <c r="A613" s="57"/>
      <c r="F613" s="277">
        <v>10</v>
      </c>
      <c r="G613" s="278" t="str">
        <f>INDEX('B_Beskrivning av förbättringar'!$Q$54:$Q$83,F613)</f>
        <v>ej tillämpligt</v>
      </c>
      <c r="H613" s="279" t="str">
        <f>IF(G613=EUconst_NA,"",MAX($H$603:H612)+1)</f>
        <v/>
      </c>
      <c r="I613" s="280" t="str">
        <f t="shared" si="30"/>
        <v/>
      </c>
      <c r="J613" s="281"/>
      <c r="K613" s="278"/>
      <c r="L613" s="278"/>
      <c r="M613" s="282"/>
    </row>
    <row r="614" spans="1:13" x14ac:dyDescent="0.2">
      <c r="A614" s="57"/>
      <c r="F614" s="277">
        <v>11</v>
      </c>
      <c r="G614" s="278" t="str">
        <f>INDEX('B_Beskrivning av förbättringar'!$Q$54:$Q$83,F614)</f>
        <v>ej tillämpligt</v>
      </c>
      <c r="H614" s="279" t="str">
        <f>IF(G614=EUconst_NA,"",MAX($H$603:H613)+1)</f>
        <v/>
      </c>
      <c r="I614" s="280" t="str">
        <f t="shared" si="30"/>
        <v/>
      </c>
      <c r="J614" s="281"/>
      <c r="K614" s="278"/>
      <c r="L614" s="278"/>
      <c r="M614" s="282"/>
    </row>
    <row r="615" spans="1:13" x14ac:dyDescent="0.2">
      <c r="A615" s="57"/>
      <c r="F615" s="277">
        <v>12</v>
      </c>
      <c r="G615" s="278" t="str">
        <f>INDEX('B_Beskrivning av förbättringar'!$Q$54:$Q$83,F615)</f>
        <v>ej tillämpligt</v>
      </c>
      <c r="H615" s="279" t="str">
        <f>IF(G615=EUconst_NA,"",MAX($H$603:H614)+1)</f>
        <v/>
      </c>
      <c r="I615" s="280" t="str">
        <f t="shared" si="30"/>
        <v/>
      </c>
      <c r="J615" s="281"/>
      <c r="K615" s="278"/>
      <c r="L615" s="278"/>
      <c r="M615" s="282"/>
    </row>
    <row r="616" spans="1:13" x14ac:dyDescent="0.2">
      <c r="A616" s="57"/>
      <c r="F616" s="277">
        <v>13</v>
      </c>
      <c r="G616" s="278" t="str">
        <f>INDEX('B_Beskrivning av förbättringar'!$Q$54:$Q$83,F616)</f>
        <v>ej tillämpligt</v>
      </c>
      <c r="H616" s="279" t="str">
        <f>IF(G616=EUconst_NA,"",MAX($H$603:H615)+1)</f>
        <v/>
      </c>
      <c r="I616" s="280" t="str">
        <f t="shared" si="30"/>
        <v/>
      </c>
      <c r="J616" s="281"/>
      <c r="K616" s="278"/>
      <c r="L616" s="278"/>
      <c r="M616" s="282"/>
    </row>
    <row r="617" spans="1:13" x14ac:dyDescent="0.2">
      <c r="A617" s="57"/>
      <c r="F617" s="277">
        <v>14</v>
      </c>
      <c r="G617" s="278" t="str">
        <f>INDEX('B_Beskrivning av förbättringar'!$Q$54:$Q$83,F617)</f>
        <v>ej tillämpligt</v>
      </c>
      <c r="H617" s="279" t="str">
        <f>IF(G617=EUconst_NA,"",MAX($H$603:H616)+1)</f>
        <v/>
      </c>
      <c r="I617" s="280" t="str">
        <f t="shared" si="30"/>
        <v/>
      </c>
      <c r="J617" s="281"/>
      <c r="K617" s="278"/>
      <c r="L617" s="278"/>
      <c r="M617" s="282"/>
    </row>
    <row r="618" spans="1:13" x14ac:dyDescent="0.2">
      <c r="A618" s="57"/>
      <c r="F618" s="277">
        <v>15</v>
      </c>
      <c r="G618" s="278" t="str">
        <f>INDEX('B_Beskrivning av förbättringar'!$Q$54:$Q$83,F618)</f>
        <v>ej tillämpligt</v>
      </c>
      <c r="H618" s="279" t="str">
        <f>IF(G618=EUconst_NA,"",MAX($H$603:H617)+1)</f>
        <v/>
      </c>
      <c r="I618" s="280" t="str">
        <f t="shared" si="30"/>
        <v/>
      </c>
      <c r="J618" s="281"/>
      <c r="K618" s="278"/>
      <c r="L618" s="278"/>
      <c r="M618" s="282"/>
    </row>
    <row r="619" spans="1:13" x14ac:dyDescent="0.2">
      <c r="A619" s="57"/>
      <c r="F619" s="277">
        <v>16</v>
      </c>
      <c r="G619" s="278" t="str">
        <f>INDEX('B_Beskrivning av förbättringar'!$Q$54:$Q$83,F619)</f>
        <v>ej tillämpligt</v>
      </c>
      <c r="H619" s="279" t="str">
        <f>IF(G619=EUconst_NA,"",MAX($H$603:H618)+1)</f>
        <v/>
      </c>
      <c r="I619" s="280" t="str">
        <f t="shared" si="30"/>
        <v/>
      </c>
      <c r="J619" s="281"/>
      <c r="K619" s="278"/>
      <c r="L619" s="278"/>
      <c r="M619" s="282"/>
    </row>
    <row r="620" spans="1:13" hidden="1" x14ac:dyDescent="0.2">
      <c r="A620" s="57" t="s">
        <v>5</v>
      </c>
      <c r="F620" s="277">
        <v>17</v>
      </c>
      <c r="G620" s="278" t="str">
        <f>INDEX('B_Beskrivning av förbättringar'!$Q$54:$Q$83,F620)</f>
        <v>ej tillämpligt</v>
      </c>
      <c r="H620" s="279" t="str">
        <f>IF(G620=EUconst_NA,"",MAX($H$603:H619)+1)</f>
        <v/>
      </c>
      <c r="I620" s="280" t="str">
        <f t="shared" si="30"/>
        <v/>
      </c>
      <c r="J620" s="281"/>
      <c r="K620" s="278"/>
      <c r="L620" s="278"/>
      <c r="M620" s="282"/>
    </row>
    <row r="621" spans="1:13" hidden="1" x14ac:dyDescent="0.2">
      <c r="A621" s="57" t="s">
        <v>5</v>
      </c>
      <c r="F621" s="277">
        <v>18</v>
      </c>
      <c r="G621" s="278" t="str">
        <f>INDEX('B_Beskrivning av förbättringar'!$Q$54:$Q$83,F621)</f>
        <v>ej tillämpligt</v>
      </c>
      <c r="H621" s="279" t="str">
        <f>IF(G621=EUconst_NA,"",MAX($H$603:H620)+1)</f>
        <v/>
      </c>
      <c r="I621" s="280" t="str">
        <f t="shared" si="30"/>
        <v/>
      </c>
      <c r="J621" s="281"/>
      <c r="K621" s="278"/>
      <c r="L621" s="278"/>
      <c r="M621" s="282"/>
    </row>
    <row r="622" spans="1:13" hidden="1" x14ac:dyDescent="0.2">
      <c r="A622" s="57" t="s">
        <v>5</v>
      </c>
      <c r="F622" s="277">
        <v>19</v>
      </c>
      <c r="G622" s="278" t="str">
        <f>INDEX('B_Beskrivning av förbättringar'!$Q$54:$Q$83,F622)</f>
        <v>ej tillämpligt</v>
      </c>
      <c r="H622" s="279" t="str">
        <f>IF(G622=EUconst_NA,"",MAX($H$603:H621)+1)</f>
        <v/>
      </c>
      <c r="I622" s="280" t="str">
        <f t="shared" si="30"/>
        <v/>
      </c>
      <c r="J622" s="281"/>
      <c r="K622" s="278"/>
      <c r="L622" s="278"/>
      <c r="M622" s="282"/>
    </row>
    <row r="623" spans="1:13" hidden="1" x14ac:dyDescent="0.2">
      <c r="A623" s="57" t="s">
        <v>5</v>
      </c>
      <c r="F623" s="277">
        <v>20</v>
      </c>
      <c r="G623" s="278" t="str">
        <f>INDEX('B_Beskrivning av förbättringar'!$Q$54:$Q$83,F623)</f>
        <v>ej tillämpligt</v>
      </c>
      <c r="H623" s="279" t="str">
        <f>IF(G623=EUconst_NA,"",MAX($H$603:H622)+1)</f>
        <v/>
      </c>
      <c r="I623" s="280" t="str">
        <f t="shared" si="30"/>
        <v/>
      </c>
      <c r="J623" s="281"/>
      <c r="K623" s="278"/>
      <c r="L623" s="278"/>
      <c r="M623" s="282"/>
    </row>
    <row r="624" spans="1:13" hidden="1" x14ac:dyDescent="0.2">
      <c r="A624" s="57" t="s">
        <v>5</v>
      </c>
      <c r="F624" s="277">
        <v>21</v>
      </c>
      <c r="G624" s="278" t="str">
        <f>INDEX('B_Beskrivning av förbättringar'!$Q$54:$Q$83,F624)</f>
        <v>ej tillämpligt</v>
      </c>
      <c r="H624" s="279" t="str">
        <f>IF(G624=EUconst_NA,"",MAX($H$603:H623)+1)</f>
        <v/>
      </c>
      <c r="I624" s="280" t="str">
        <f t="shared" si="30"/>
        <v/>
      </c>
      <c r="J624" s="281"/>
      <c r="K624" s="278"/>
      <c r="L624" s="278"/>
      <c r="M624" s="282"/>
    </row>
    <row r="625" spans="1:13" hidden="1" x14ac:dyDescent="0.2">
      <c r="A625" s="57" t="s">
        <v>5</v>
      </c>
      <c r="F625" s="277">
        <v>22</v>
      </c>
      <c r="G625" s="278" t="str">
        <f>INDEX('B_Beskrivning av förbättringar'!$Q$54:$Q$83,F625)</f>
        <v>ej tillämpligt</v>
      </c>
      <c r="H625" s="279" t="str">
        <f>IF(G625=EUconst_NA,"",MAX($H$603:H624)+1)</f>
        <v/>
      </c>
      <c r="I625" s="280" t="str">
        <f t="shared" si="30"/>
        <v/>
      </c>
      <c r="J625" s="281"/>
      <c r="K625" s="278"/>
      <c r="L625" s="278"/>
      <c r="M625" s="282"/>
    </row>
    <row r="626" spans="1:13" hidden="1" x14ac:dyDescent="0.2">
      <c r="A626" s="57" t="s">
        <v>5</v>
      </c>
      <c r="F626" s="277">
        <v>23</v>
      </c>
      <c r="G626" s="278" t="str">
        <f>INDEX('B_Beskrivning av förbättringar'!$Q$54:$Q$83,F626)</f>
        <v>ej tillämpligt</v>
      </c>
      <c r="H626" s="279" t="str">
        <f>IF(G626=EUconst_NA,"",MAX($H$603:H625)+1)</f>
        <v/>
      </c>
      <c r="I626" s="280" t="str">
        <f t="shared" si="30"/>
        <v/>
      </c>
      <c r="J626" s="281"/>
      <c r="K626" s="278"/>
      <c r="L626" s="278"/>
      <c r="M626" s="282"/>
    </row>
    <row r="627" spans="1:13" hidden="1" x14ac:dyDescent="0.2">
      <c r="A627" s="57" t="s">
        <v>5</v>
      </c>
      <c r="F627" s="277">
        <v>24</v>
      </c>
      <c r="G627" s="278" t="str">
        <f>INDEX('B_Beskrivning av förbättringar'!$Q$54:$Q$83,F627)</f>
        <v>ej tillämpligt</v>
      </c>
      <c r="H627" s="279" t="str">
        <f>IF(G627=EUconst_NA,"",MAX($H$603:H626)+1)</f>
        <v/>
      </c>
      <c r="I627" s="280" t="str">
        <f t="shared" si="30"/>
        <v/>
      </c>
      <c r="J627" s="281"/>
      <c r="K627" s="278"/>
      <c r="L627" s="278"/>
      <c r="M627" s="282"/>
    </row>
    <row r="628" spans="1:13" hidden="1" x14ac:dyDescent="0.2">
      <c r="A628" s="57" t="s">
        <v>5</v>
      </c>
      <c r="F628" s="277">
        <v>25</v>
      </c>
      <c r="G628" s="278" t="str">
        <f>INDEX('B_Beskrivning av förbättringar'!$Q$54:$Q$83,F628)</f>
        <v>ej tillämpligt</v>
      </c>
      <c r="H628" s="279" t="str">
        <f>IF(G628=EUconst_NA,"",MAX($H$603:H627)+1)</f>
        <v/>
      </c>
      <c r="I628" s="280" t="str">
        <f t="shared" si="30"/>
        <v/>
      </c>
      <c r="J628" s="281"/>
      <c r="K628" s="278"/>
      <c r="L628" s="278"/>
      <c r="M628" s="282"/>
    </row>
    <row r="629" spans="1:13" hidden="1" x14ac:dyDescent="0.2">
      <c r="A629" s="57" t="s">
        <v>5</v>
      </c>
      <c r="F629" s="277">
        <v>26</v>
      </c>
      <c r="G629" s="278" t="str">
        <f>INDEX('B_Beskrivning av förbättringar'!$Q$54:$Q$83,F629)</f>
        <v>ej tillämpligt</v>
      </c>
      <c r="H629" s="279" t="str">
        <f>IF(G629=EUconst_NA,"",MAX($H$603:H628)+1)</f>
        <v/>
      </c>
      <c r="I629" s="280" t="str">
        <f t="shared" si="30"/>
        <v/>
      </c>
      <c r="J629" s="281"/>
      <c r="K629" s="278"/>
      <c r="L629" s="278"/>
      <c r="M629" s="282"/>
    </row>
    <row r="630" spans="1:13" hidden="1" x14ac:dyDescent="0.2">
      <c r="A630" s="57" t="s">
        <v>5</v>
      </c>
      <c r="F630" s="277">
        <v>27</v>
      </c>
      <c r="G630" s="278" t="str">
        <f>INDEX('B_Beskrivning av förbättringar'!$Q$54:$Q$83,F630)</f>
        <v>ej tillämpligt</v>
      </c>
      <c r="H630" s="279" t="str">
        <f>IF(G630=EUconst_NA,"",MAX($H$603:H629)+1)</f>
        <v/>
      </c>
      <c r="I630" s="280" t="str">
        <f t="shared" si="30"/>
        <v/>
      </c>
      <c r="J630" s="281"/>
      <c r="K630" s="278"/>
      <c r="L630" s="278"/>
      <c r="M630" s="282"/>
    </row>
    <row r="631" spans="1:13" hidden="1" x14ac:dyDescent="0.2">
      <c r="A631" s="57" t="s">
        <v>5</v>
      </c>
      <c r="F631" s="277">
        <v>28</v>
      </c>
      <c r="G631" s="278" t="str">
        <f>INDEX('B_Beskrivning av förbättringar'!$Q$54:$Q$83,F631)</f>
        <v>ej tillämpligt</v>
      </c>
      <c r="H631" s="279" t="str">
        <f>IF(G631=EUconst_NA,"",MAX($H$603:H630)+1)</f>
        <v/>
      </c>
      <c r="I631" s="280" t="str">
        <f t="shared" si="30"/>
        <v/>
      </c>
      <c r="J631" s="281"/>
      <c r="K631" s="278"/>
      <c r="L631" s="278"/>
      <c r="M631" s="282"/>
    </row>
    <row r="632" spans="1:13" hidden="1" x14ac:dyDescent="0.2">
      <c r="A632" s="57" t="s">
        <v>5</v>
      </c>
      <c r="F632" s="277">
        <v>29</v>
      </c>
      <c r="G632" s="278" t="str">
        <f>INDEX('B_Beskrivning av förbättringar'!$Q$54:$Q$83,F632)</f>
        <v>ej tillämpligt</v>
      </c>
      <c r="H632" s="279" t="str">
        <f>IF(G632=EUconst_NA,"",MAX($H$603:H631)+1)</f>
        <v/>
      </c>
      <c r="I632" s="280" t="str">
        <f t="shared" si="30"/>
        <v/>
      </c>
      <c r="J632" s="281"/>
      <c r="K632" s="278"/>
      <c r="L632" s="278"/>
      <c r="M632" s="282"/>
    </row>
    <row r="633" spans="1:13" ht="13.5" hidden="1" customHeight="1" x14ac:dyDescent="0.2">
      <c r="A633" s="57" t="s">
        <v>5</v>
      </c>
      <c r="F633" s="283">
        <v>30</v>
      </c>
      <c r="G633" s="284" t="str">
        <f>INDEX('B_Beskrivning av förbättringar'!$Q$54:$Q$83,F633)</f>
        <v>ej tillämpligt</v>
      </c>
      <c r="H633" s="285" t="str">
        <f>IF(G633=EUconst_NA,"",MAX($H$603:H632)+1)</f>
        <v/>
      </c>
      <c r="I633" s="286" t="str">
        <f t="shared" si="30"/>
        <v/>
      </c>
      <c r="J633" s="287"/>
      <c r="K633" s="284"/>
      <c r="L633" s="284"/>
      <c r="M633" s="288"/>
    </row>
    <row r="634" spans="1:13" hidden="1" x14ac:dyDescent="0.2">
      <c r="A634" s="57" t="s">
        <v>5</v>
      </c>
    </row>
    <row r="635" spans="1:13" hidden="1" x14ac:dyDescent="0.2">
      <c r="A635" s="57" t="s">
        <v>5</v>
      </c>
    </row>
    <row r="636" spans="1:13" hidden="1" x14ac:dyDescent="0.2">
      <c r="A636" s="57" t="s">
        <v>5</v>
      </c>
    </row>
    <row r="637" spans="1:13" hidden="1" x14ac:dyDescent="0.2">
      <c r="A637" s="57" t="s">
        <v>5</v>
      </c>
    </row>
    <row r="638" spans="1:13" hidden="1" x14ac:dyDescent="0.2">
      <c r="A638" s="57" t="s">
        <v>5</v>
      </c>
    </row>
    <row r="639" spans="1:13" hidden="1" x14ac:dyDescent="0.2">
      <c r="A639" s="57" t="s">
        <v>5</v>
      </c>
    </row>
    <row r="640" spans="1:13" hidden="1" x14ac:dyDescent="0.2">
      <c r="A640" s="57" t="s">
        <v>5</v>
      </c>
    </row>
    <row r="641" spans="1:1" hidden="1" x14ac:dyDescent="0.2">
      <c r="A641" s="57" t="s">
        <v>5</v>
      </c>
    </row>
    <row r="642" spans="1:1" hidden="1" x14ac:dyDescent="0.2">
      <c r="A642" s="57" t="s">
        <v>5</v>
      </c>
    </row>
    <row r="643" spans="1:1" hidden="1" x14ac:dyDescent="0.2">
      <c r="A643" s="57" t="s">
        <v>5</v>
      </c>
    </row>
    <row r="644" spans="1:1" hidden="1" x14ac:dyDescent="0.2">
      <c r="A644" s="57" t="s">
        <v>5</v>
      </c>
    </row>
    <row r="645" spans="1:1" hidden="1" x14ac:dyDescent="0.2">
      <c r="A645" s="57" t="s">
        <v>5</v>
      </c>
    </row>
    <row r="646" spans="1:1" hidden="1" x14ac:dyDescent="0.2">
      <c r="A646" s="57" t="s">
        <v>5</v>
      </c>
    </row>
    <row r="647" spans="1:1" hidden="1" x14ac:dyDescent="0.2">
      <c r="A647" s="57" t="s">
        <v>5</v>
      </c>
    </row>
    <row r="648" spans="1:1" hidden="1" x14ac:dyDescent="0.2">
      <c r="A648" s="57" t="s">
        <v>5</v>
      </c>
    </row>
    <row r="649" spans="1:1" hidden="1" x14ac:dyDescent="0.2">
      <c r="A649" s="57" t="s">
        <v>5</v>
      </c>
    </row>
    <row r="650" spans="1:1" hidden="1" x14ac:dyDescent="0.2">
      <c r="A650" s="57" t="s">
        <v>5</v>
      </c>
    </row>
    <row r="651" spans="1:1" hidden="1" x14ac:dyDescent="0.2">
      <c r="A651" s="57" t="s">
        <v>5</v>
      </c>
    </row>
    <row r="652" spans="1:1" hidden="1" x14ac:dyDescent="0.2">
      <c r="A652" s="57" t="s">
        <v>5</v>
      </c>
    </row>
    <row r="653" spans="1:1" hidden="1" x14ac:dyDescent="0.2">
      <c r="A653" s="57" t="s">
        <v>5</v>
      </c>
    </row>
    <row r="654" spans="1:1" hidden="1" x14ac:dyDescent="0.2">
      <c r="A654" s="57" t="s">
        <v>5</v>
      </c>
    </row>
    <row r="655" spans="1:1" hidden="1" x14ac:dyDescent="0.2">
      <c r="A655" s="57" t="s">
        <v>5</v>
      </c>
    </row>
    <row r="656" spans="1:1" hidden="1" x14ac:dyDescent="0.2">
      <c r="A656" s="57" t="s">
        <v>5</v>
      </c>
    </row>
    <row r="657" spans="1:1" hidden="1" x14ac:dyDescent="0.2">
      <c r="A657" s="57" t="s">
        <v>5</v>
      </c>
    </row>
    <row r="658" spans="1:1" hidden="1" x14ac:dyDescent="0.2">
      <c r="A658" s="57" t="s">
        <v>5</v>
      </c>
    </row>
    <row r="659" spans="1:1" hidden="1" x14ac:dyDescent="0.2">
      <c r="A659" s="57" t="s">
        <v>5</v>
      </c>
    </row>
    <row r="660" spans="1:1" hidden="1" x14ac:dyDescent="0.2">
      <c r="A660" s="57" t="s">
        <v>5</v>
      </c>
    </row>
    <row r="661" spans="1:1" hidden="1" x14ac:dyDescent="0.2">
      <c r="A661" s="57" t="s">
        <v>5</v>
      </c>
    </row>
    <row r="662" spans="1:1" hidden="1" x14ac:dyDescent="0.2">
      <c r="A662" s="57" t="s">
        <v>5</v>
      </c>
    </row>
    <row r="663" spans="1:1" hidden="1" x14ac:dyDescent="0.2">
      <c r="A663" s="57" t="s">
        <v>5</v>
      </c>
    </row>
    <row r="664" spans="1:1" hidden="1" x14ac:dyDescent="0.2">
      <c r="A664" s="57" t="s">
        <v>5</v>
      </c>
    </row>
    <row r="665" spans="1:1" hidden="1" x14ac:dyDescent="0.2">
      <c r="A665" s="57" t="s">
        <v>5</v>
      </c>
    </row>
    <row r="666" spans="1:1" hidden="1" x14ac:dyDescent="0.2">
      <c r="A666" s="57" t="s">
        <v>5</v>
      </c>
    </row>
    <row r="667" spans="1:1" hidden="1" x14ac:dyDescent="0.2">
      <c r="A667" s="57" t="s">
        <v>5</v>
      </c>
    </row>
    <row r="668" spans="1:1" hidden="1" x14ac:dyDescent="0.2">
      <c r="A668" s="57" t="s">
        <v>5</v>
      </c>
    </row>
    <row r="669" spans="1:1" hidden="1" x14ac:dyDescent="0.2">
      <c r="A669" s="57" t="s">
        <v>5</v>
      </c>
    </row>
    <row r="670" spans="1:1" hidden="1" x14ac:dyDescent="0.2">
      <c r="A670" s="57" t="s">
        <v>5</v>
      </c>
    </row>
    <row r="671" spans="1:1" hidden="1" x14ac:dyDescent="0.2">
      <c r="A671" s="57" t="s">
        <v>5</v>
      </c>
    </row>
    <row r="672" spans="1:1" hidden="1" x14ac:dyDescent="0.2">
      <c r="A672" s="57" t="s">
        <v>5</v>
      </c>
    </row>
    <row r="673" spans="1:1" hidden="1" x14ac:dyDescent="0.2">
      <c r="A673" s="57" t="s">
        <v>5</v>
      </c>
    </row>
    <row r="674" spans="1:1" hidden="1" x14ac:dyDescent="0.2">
      <c r="A674" s="57" t="s">
        <v>5</v>
      </c>
    </row>
    <row r="675" spans="1:1" hidden="1" x14ac:dyDescent="0.2">
      <c r="A675" s="57" t="s">
        <v>5</v>
      </c>
    </row>
    <row r="676" spans="1:1" hidden="1" x14ac:dyDescent="0.2">
      <c r="A676" s="57" t="s">
        <v>5</v>
      </c>
    </row>
    <row r="677" spans="1:1" hidden="1" x14ac:dyDescent="0.2">
      <c r="A677" s="57" t="s">
        <v>5</v>
      </c>
    </row>
    <row r="678" spans="1:1" hidden="1" x14ac:dyDescent="0.2">
      <c r="A678" s="57" t="s">
        <v>5</v>
      </c>
    </row>
    <row r="679" spans="1:1" hidden="1" x14ac:dyDescent="0.2">
      <c r="A679" s="57" t="s">
        <v>5</v>
      </c>
    </row>
    <row r="680" spans="1:1" hidden="1" x14ac:dyDescent="0.2">
      <c r="A680" s="57" t="s">
        <v>5</v>
      </c>
    </row>
    <row r="681" spans="1:1" hidden="1" x14ac:dyDescent="0.2">
      <c r="A681" s="57" t="s">
        <v>5</v>
      </c>
    </row>
    <row r="682" spans="1:1" hidden="1" x14ac:dyDescent="0.2">
      <c r="A682" s="57" t="s">
        <v>5</v>
      </c>
    </row>
    <row r="683" spans="1:1" hidden="1" x14ac:dyDescent="0.2">
      <c r="A683" s="57" t="s">
        <v>5</v>
      </c>
    </row>
    <row r="684" spans="1:1" hidden="1" x14ac:dyDescent="0.2">
      <c r="A684" s="57" t="s">
        <v>5</v>
      </c>
    </row>
    <row r="685" spans="1:1" hidden="1" x14ac:dyDescent="0.2">
      <c r="A685" s="57" t="s">
        <v>5</v>
      </c>
    </row>
    <row r="686" spans="1:1" hidden="1" x14ac:dyDescent="0.2">
      <c r="A686" s="57" t="s">
        <v>5</v>
      </c>
    </row>
    <row r="687" spans="1:1" hidden="1" x14ac:dyDescent="0.2">
      <c r="A687" s="57" t="s">
        <v>5</v>
      </c>
    </row>
    <row r="688" spans="1:1" hidden="1" x14ac:dyDescent="0.2">
      <c r="A688" s="57" t="s">
        <v>5</v>
      </c>
    </row>
    <row r="689" spans="1:1" hidden="1" x14ac:dyDescent="0.2">
      <c r="A689" s="57" t="s">
        <v>5</v>
      </c>
    </row>
    <row r="690" spans="1:1" hidden="1" x14ac:dyDescent="0.2">
      <c r="A690" s="57" t="s">
        <v>5</v>
      </c>
    </row>
    <row r="691" spans="1:1" hidden="1" x14ac:dyDescent="0.2">
      <c r="A691" s="57" t="s">
        <v>5</v>
      </c>
    </row>
    <row r="692" spans="1:1" hidden="1" x14ac:dyDescent="0.2">
      <c r="A692" s="57" t="s">
        <v>5</v>
      </c>
    </row>
    <row r="693" spans="1:1" hidden="1" x14ac:dyDescent="0.2">
      <c r="A693" s="57" t="s">
        <v>5</v>
      </c>
    </row>
    <row r="694" spans="1:1" hidden="1" x14ac:dyDescent="0.2">
      <c r="A694" s="57" t="s">
        <v>5</v>
      </c>
    </row>
    <row r="695" spans="1:1" hidden="1" x14ac:dyDescent="0.2">
      <c r="A695" s="57" t="s">
        <v>5</v>
      </c>
    </row>
    <row r="696" spans="1:1" hidden="1" x14ac:dyDescent="0.2">
      <c r="A696" s="57" t="s">
        <v>5</v>
      </c>
    </row>
    <row r="697" spans="1:1" hidden="1" x14ac:dyDescent="0.2">
      <c r="A697" s="57" t="s">
        <v>5</v>
      </c>
    </row>
    <row r="698" spans="1:1" hidden="1" x14ac:dyDescent="0.2">
      <c r="A698" s="57" t="s">
        <v>5</v>
      </c>
    </row>
    <row r="699" spans="1:1" hidden="1" x14ac:dyDescent="0.2">
      <c r="A699" s="57" t="s">
        <v>5</v>
      </c>
    </row>
    <row r="700" spans="1:1" hidden="1" x14ac:dyDescent="0.2">
      <c r="A700" s="57" t="s">
        <v>5</v>
      </c>
    </row>
    <row r="701" spans="1:1" hidden="1" x14ac:dyDescent="0.2">
      <c r="A701" s="57" t="s">
        <v>5</v>
      </c>
    </row>
    <row r="702" spans="1:1" hidden="1" x14ac:dyDescent="0.2">
      <c r="A702" s="57" t="s">
        <v>5</v>
      </c>
    </row>
    <row r="703" spans="1:1" hidden="1" x14ac:dyDescent="0.2">
      <c r="A703" s="57" t="s">
        <v>5</v>
      </c>
    </row>
  </sheetData>
  <sheetProtection sheet="1" objects="1" scenarios="1" formatCells="0" formatColumns="0" formatRows="0"/>
  <mergeCells count="574">
    <mergeCell ref="C6:K6"/>
    <mergeCell ref="L6:N6"/>
    <mergeCell ref="K8:N8"/>
    <mergeCell ref="E12:N12"/>
    <mergeCell ref="E13:N13"/>
    <mergeCell ref="F15:N15"/>
    <mergeCell ref="M3:N3"/>
    <mergeCell ref="E4:F4"/>
    <mergeCell ref="G4:H4"/>
    <mergeCell ref="I4:J4"/>
    <mergeCell ref="K4:L4"/>
    <mergeCell ref="M4:N4"/>
    <mergeCell ref="B2:D4"/>
    <mergeCell ref="E2:F2"/>
    <mergeCell ref="G2:H2"/>
    <mergeCell ref="I2:J2"/>
    <mergeCell ref="K2:L2"/>
    <mergeCell ref="M2:N2"/>
    <mergeCell ref="E3:F3"/>
    <mergeCell ref="G3:H3"/>
    <mergeCell ref="I3:J3"/>
    <mergeCell ref="K3:L3"/>
    <mergeCell ref="E22:E25"/>
    <mergeCell ref="F22:N22"/>
    <mergeCell ref="F23:N23"/>
    <mergeCell ref="G24:N24"/>
    <mergeCell ref="G25:N25"/>
    <mergeCell ref="E28:L28"/>
    <mergeCell ref="M28:N28"/>
    <mergeCell ref="F16:N16"/>
    <mergeCell ref="F17:N17"/>
    <mergeCell ref="F18:N18"/>
    <mergeCell ref="F19:N19"/>
    <mergeCell ref="F20:N20"/>
    <mergeCell ref="F21:N21"/>
    <mergeCell ref="G35:H35"/>
    <mergeCell ref="M35:N35"/>
    <mergeCell ref="G36:H36"/>
    <mergeCell ref="M36:N36"/>
    <mergeCell ref="E39:N39"/>
    <mergeCell ref="E40:N40"/>
    <mergeCell ref="E29:L29"/>
    <mergeCell ref="M29:N29"/>
    <mergeCell ref="F31:M31"/>
    <mergeCell ref="G33:H33"/>
    <mergeCell ref="G34:H34"/>
    <mergeCell ref="M34:N34"/>
    <mergeCell ref="E48:L48"/>
    <mergeCell ref="M48:N48"/>
    <mergeCell ref="F50:M50"/>
    <mergeCell ref="G52:H52"/>
    <mergeCell ref="G53:H53"/>
    <mergeCell ref="M53:N53"/>
    <mergeCell ref="E41:N41"/>
    <mergeCell ref="E42:N42"/>
    <mergeCell ref="E43:N43"/>
    <mergeCell ref="E44:N44"/>
    <mergeCell ref="E47:L47"/>
    <mergeCell ref="M47:N47"/>
    <mergeCell ref="E60:N60"/>
    <mergeCell ref="E61:N61"/>
    <mergeCell ref="E62:N62"/>
    <mergeCell ref="E63:N63"/>
    <mergeCell ref="E66:L66"/>
    <mergeCell ref="M66:N66"/>
    <mergeCell ref="G54:H54"/>
    <mergeCell ref="M54:N54"/>
    <mergeCell ref="G55:H55"/>
    <mergeCell ref="M55:N55"/>
    <mergeCell ref="E58:N58"/>
    <mergeCell ref="E59:N59"/>
    <mergeCell ref="G73:H73"/>
    <mergeCell ref="M73:N73"/>
    <mergeCell ref="G74:H74"/>
    <mergeCell ref="M74:N74"/>
    <mergeCell ref="E77:N77"/>
    <mergeCell ref="E78:N78"/>
    <mergeCell ref="E67:L67"/>
    <mergeCell ref="M67:N67"/>
    <mergeCell ref="F69:M69"/>
    <mergeCell ref="G71:H71"/>
    <mergeCell ref="G72:H72"/>
    <mergeCell ref="M72:N72"/>
    <mergeCell ref="E86:L86"/>
    <mergeCell ref="M86:N86"/>
    <mergeCell ref="F88:M88"/>
    <mergeCell ref="G90:H90"/>
    <mergeCell ref="G91:H91"/>
    <mergeCell ref="M91:N91"/>
    <mergeCell ref="E79:N79"/>
    <mergeCell ref="E80:N80"/>
    <mergeCell ref="E81:N81"/>
    <mergeCell ref="E82:N82"/>
    <mergeCell ref="E85:L85"/>
    <mergeCell ref="M85:N85"/>
    <mergeCell ref="E98:N98"/>
    <mergeCell ref="E99:N99"/>
    <mergeCell ref="E100:N100"/>
    <mergeCell ref="E101:N101"/>
    <mergeCell ref="E104:L104"/>
    <mergeCell ref="M104:N104"/>
    <mergeCell ref="G92:H92"/>
    <mergeCell ref="M92:N92"/>
    <mergeCell ref="G93:H93"/>
    <mergeCell ref="M93:N93"/>
    <mergeCell ref="E96:N96"/>
    <mergeCell ref="E97:N97"/>
    <mergeCell ref="G111:H111"/>
    <mergeCell ref="M111:N111"/>
    <mergeCell ref="G112:H112"/>
    <mergeCell ref="M112:N112"/>
    <mergeCell ref="E115:N115"/>
    <mergeCell ref="E116:N116"/>
    <mergeCell ref="E105:L105"/>
    <mergeCell ref="M105:N105"/>
    <mergeCell ref="F107:M107"/>
    <mergeCell ref="G109:H109"/>
    <mergeCell ref="G110:H110"/>
    <mergeCell ref="M110:N110"/>
    <mergeCell ref="E124:L124"/>
    <mergeCell ref="M124:N124"/>
    <mergeCell ref="F126:M126"/>
    <mergeCell ref="G128:H128"/>
    <mergeCell ref="G129:H129"/>
    <mergeCell ref="M129:N129"/>
    <mergeCell ref="E117:N117"/>
    <mergeCell ref="E118:N118"/>
    <mergeCell ref="E119:N119"/>
    <mergeCell ref="E120:N120"/>
    <mergeCell ref="E123:L123"/>
    <mergeCell ref="M123:N123"/>
    <mergeCell ref="E136:N136"/>
    <mergeCell ref="E137:N137"/>
    <mergeCell ref="E138:N138"/>
    <mergeCell ref="E139:N139"/>
    <mergeCell ref="E142:L142"/>
    <mergeCell ref="M142:N142"/>
    <mergeCell ref="G130:H130"/>
    <mergeCell ref="M130:N130"/>
    <mergeCell ref="G131:H131"/>
    <mergeCell ref="M131:N131"/>
    <mergeCell ref="E134:N134"/>
    <mergeCell ref="E135:N135"/>
    <mergeCell ref="G149:H149"/>
    <mergeCell ref="M149:N149"/>
    <mergeCell ref="G150:H150"/>
    <mergeCell ref="M150:N150"/>
    <mergeCell ref="E153:N153"/>
    <mergeCell ref="E154:N154"/>
    <mergeCell ref="E143:L143"/>
    <mergeCell ref="M143:N143"/>
    <mergeCell ref="F145:M145"/>
    <mergeCell ref="G147:H147"/>
    <mergeCell ref="G148:H148"/>
    <mergeCell ref="M148:N148"/>
    <mergeCell ref="E162:L162"/>
    <mergeCell ref="M162:N162"/>
    <mergeCell ref="F164:M164"/>
    <mergeCell ref="G166:H166"/>
    <mergeCell ref="G167:H167"/>
    <mergeCell ref="M167:N167"/>
    <mergeCell ref="E155:N155"/>
    <mergeCell ref="E156:N156"/>
    <mergeCell ref="E157:N157"/>
    <mergeCell ref="E158:N158"/>
    <mergeCell ref="E161:L161"/>
    <mergeCell ref="M161:N161"/>
    <mergeCell ref="E174:N174"/>
    <mergeCell ref="E175:N175"/>
    <mergeCell ref="E176:N176"/>
    <mergeCell ref="E177:N177"/>
    <mergeCell ref="E180:L180"/>
    <mergeCell ref="M180:N180"/>
    <mergeCell ref="G168:H168"/>
    <mergeCell ref="M168:N168"/>
    <mergeCell ref="G169:H169"/>
    <mergeCell ref="M169:N169"/>
    <mergeCell ref="E172:N172"/>
    <mergeCell ref="E173:N173"/>
    <mergeCell ref="G187:H187"/>
    <mergeCell ref="M187:N187"/>
    <mergeCell ref="G188:H188"/>
    <mergeCell ref="M188:N188"/>
    <mergeCell ref="E191:N191"/>
    <mergeCell ref="E192:N192"/>
    <mergeCell ref="E181:L181"/>
    <mergeCell ref="M181:N181"/>
    <mergeCell ref="F183:M183"/>
    <mergeCell ref="G185:H185"/>
    <mergeCell ref="G186:H186"/>
    <mergeCell ref="M186:N186"/>
    <mergeCell ref="E200:L200"/>
    <mergeCell ref="M200:N200"/>
    <mergeCell ref="F202:M202"/>
    <mergeCell ref="G204:H204"/>
    <mergeCell ref="G205:H205"/>
    <mergeCell ref="M205:N205"/>
    <mergeCell ref="E193:N193"/>
    <mergeCell ref="E194:N194"/>
    <mergeCell ref="E195:N195"/>
    <mergeCell ref="E196:N196"/>
    <mergeCell ref="E199:L199"/>
    <mergeCell ref="M199:N199"/>
    <mergeCell ref="E212:N212"/>
    <mergeCell ref="E213:N213"/>
    <mergeCell ref="E214:N214"/>
    <mergeCell ref="E215:N215"/>
    <mergeCell ref="E218:L218"/>
    <mergeCell ref="M218:N218"/>
    <mergeCell ref="G206:H206"/>
    <mergeCell ref="M206:N206"/>
    <mergeCell ref="G207:H207"/>
    <mergeCell ref="M207:N207"/>
    <mergeCell ref="E210:N210"/>
    <mergeCell ref="E211:N211"/>
    <mergeCell ref="G225:H225"/>
    <mergeCell ref="M225:N225"/>
    <mergeCell ref="G226:H226"/>
    <mergeCell ref="M226:N226"/>
    <mergeCell ref="E229:N229"/>
    <mergeCell ref="E230:N230"/>
    <mergeCell ref="E219:L219"/>
    <mergeCell ref="M219:N219"/>
    <mergeCell ref="F221:M221"/>
    <mergeCell ref="G223:H223"/>
    <mergeCell ref="G224:H224"/>
    <mergeCell ref="M224:N224"/>
    <mergeCell ref="E238:L238"/>
    <mergeCell ref="M238:N238"/>
    <mergeCell ref="F240:M240"/>
    <mergeCell ref="G242:H242"/>
    <mergeCell ref="G243:H243"/>
    <mergeCell ref="M243:N243"/>
    <mergeCell ref="E231:N231"/>
    <mergeCell ref="E232:N232"/>
    <mergeCell ref="E233:N233"/>
    <mergeCell ref="E234:N234"/>
    <mergeCell ref="E237:L237"/>
    <mergeCell ref="M237:N237"/>
    <mergeCell ref="E250:N250"/>
    <mergeCell ref="E251:N251"/>
    <mergeCell ref="E252:N252"/>
    <mergeCell ref="E253:N253"/>
    <mergeCell ref="E256:L256"/>
    <mergeCell ref="M256:N256"/>
    <mergeCell ref="G244:H244"/>
    <mergeCell ref="M244:N244"/>
    <mergeCell ref="G245:H245"/>
    <mergeCell ref="M245:N245"/>
    <mergeCell ref="E248:N248"/>
    <mergeCell ref="E249:N249"/>
    <mergeCell ref="G263:H263"/>
    <mergeCell ref="M263:N263"/>
    <mergeCell ref="G264:H264"/>
    <mergeCell ref="M264:N264"/>
    <mergeCell ref="E267:N267"/>
    <mergeCell ref="E268:N268"/>
    <mergeCell ref="E257:L257"/>
    <mergeCell ref="M257:N257"/>
    <mergeCell ref="F259:M259"/>
    <mergeCell ref="G261:H261"/>
    <mergeCell ref="G262:H262"/>
    <mergeCell ref="M262:N262"/>
    <mergeCell ref="E276:L276"/>
    <mergeCell ref="M276:N276"/>
    <mergeCell ref="F278:M278"/>
    <mergeCell ref="G280:H280"/>
    <mergeCell ref="G281:H281"/>
    <mergeCell ref="M281:N281"/>
    <mergeCell ref="E269:N269"/>
    <mergeCell ref="E270:N270"/>
    <mergeCell ref="E271:N271"/>
    <mergeCell ref="E272:N272"/>
    <mergeCell ref="E275:L275"/>
    <mergeCell ref="M275:N275"/>
    <mergeCell ref="E288:N288"/>
    <mergeCell ref="E289:N289"/>
    <mergeCell ref="E290:N290"/>
    <mergeCell ref="E291:N291"/>
    <mergeCell ref="E294:L294"/>
    <mergeCell ref="M294:N294"/>
    <mergeCell ref="G282:H282"/>
    <mergeCell ref="M282:N282"/>
    <mergeCell ref="G283:H283"/>
    <mergeCell ref="M283:N283"/>
    <mergeCell ref="E286:N286"/>
    <mergeCell ref="E287:N287"/>
    <mergeCell ref="G301:H301"/>
    <mergeCell ref="M301:N301"/>
    <mergeCell ref="G302:H302"/>
    <mergeCell ref="M302:N302"/>
    <mergeCell ref="E305:N305"/>
    <mergeCell ref="E306:N306"/>
    <mergeCell ref="E295:L295"/>
    <mergeCell ref="M295:N295"/>
    <mergeCell ref="F297:M297"/>
    <mergeCell ref="G299:H299"/>
    <mergeCell ref="G300:H300"/>
    <mergeCell ref="M300:N300"/>
    <mergeCell ref="E314:L314"/>
    <mergeCell ref="M314:N314"/>
    <mergeCell ref="F316:M316"/>
    <mergeCell ref="G318:H318"/>
    <mergeCell ref="G319:H319"/>
    <mergeCell ref="M319:N319"/>
    <mergeCell ref="E307:N307"/>
    <mergeCell ref="E308:N308"/>
    <mergeCell ref="E309:N309"/>
    <mergeCell ref="E310:N310"/>
    <mergeCell ref="E313:L313"/>
    <mergeCell ref="M313:N313"/>
    <mergeCell ref="E326:N326"/>
    <mergeCell ref="E327:N327"/>
    <mergeCell ref="E328:N328"/>
    <mergeCell ref="E329:N329"/>
    <mergeCell ref="E332:L332"/>
    <mergeCell ref="M332:N332"/>
    <mergeCell ref="G320:H320"/>
    <mergeCell ref="M320:N320"/>
    <mergeCell ref="G321:H321"/>
    <mergeCell ref="M321:N321"/>
    <mergeCell ref="E324:N324"/>
    <mergeCell ref="E325:N325"/>
    <mergeCell ref="G339:H339"/>
    <mergeCell ref="M339:N339"/>
    <mergeCell ref="G340:H340"/>
    <mergeCell ref="M340:N340"/>
    <mergeCell ref="E343:N343"/>
    <mergeCell ref="E344:N344"/>
    <mergeCell ref="E333:L333"/>
    <mergeCell ref="M333:N333"/>
    <mergeCell ref="F335:M335"/>
    <mergeCell ref="G337:H337"/>
    <mergeCell ref="G338:H338"/>
    <mergeCell ref="M338:N338"/>
    <mergeCell ref="E352:L352"/>
    <mergeCell ref="M352:N352"/>
    <mergeCell ref="F354:M354"/>
    <mergeCell ref="G356:H356"/>
    <mergeCell ref="G357:H357"/>
    <mergeCell ref="M357:N357"/>
    <mergeCell ref="E345:N345"/>
    <mergeCell ref="E346:N346"/>
    <mergeCell ref="E347:N347"/>
    <mergeCell ref="E348:N348"/>
    <mergeCell ref="E351:L351"/>
    <mergeCell ref="M351:N351"/>
    <mergeCell ref="E364:N364"/>
    <mergeCell ref="E365:N365"/>
    <mergeCell ref="E366:N366"/>
    <mergeCell ref="E367:N367"/>
    <mergeCell ref="E370:L370"/>
    <mergeCell ref="M370:N370"/>
    <mergeCell ref="G358:H358"/>
    <mergeCell ref="M358:N358"/>
    <mergeCell ref="G359:H359"/>
    <mergeCell ref="M359:N359"/>
    <mergeCell ref="E362:N362"/>
    <mergeCell ref="E363:N363"/>
    <mergeCell ref="G377:H377"/>
    <mergeCell ref="M377:N377"/>
    <mergeCell ref="G378:H378"/>
    <mergeCell ref="M378:N378"/>
    <mergeCell ref="E381:N381"/>
    <mergeCell ref="E382:N382"/>
    <mergeCell ref="E371:L371"/>
    <mergeCell ref="M371:N371"/>
    <mergeCell ref="F373:M373"/>
    <mergeCell ref="G375:H375"/>
    <mergeCell ref="G376:H376"/>
    <mergeCell ref="M376:N376"/>
    <mergeCell ref="E390:L390"/>
    <mergeCell ref="M390:N390"/>
    <mergeCell ref="F392:M392"/>
    <mergeCell ref="G394:H394"/>
    <mergeCell ref="G395:H395"/>
    <mergeCell ref="M395:N395"/>
    <mergeCell ref="E383:N383"/>
    <mergeCell ref="E384:N384"/>
    <mergeCell ref="E385:N385"/>
    <mergeCell ref="E386:N386"/>
    <mergeCell ref="E389:L389"/>
    <mergeCell ref="M389:N389"/>
    <mergeCell ref="E402:N402"/>
    <mergeCell ref="E403:N403"/>
    <mergeCell ref="E404:N404"/>
    <mergeCell ref="E405:N405"/>
    <mergeCell ref="E408:L408"/>
    <mergeCell ref="M408:N408"/>
    <mergeCell ref="G396:H396"/>
    <mergeCell ref="M396:N396"/>
    <mergeCell ref="G397:H397"/>
    <mergeCell ref="M397:N397"/>
    <mergeCell ref="E400:N400"/>
    <mergeCell ref="E401:N401"/>
    <mergeCell ref="G415:H415"/>
    <mergeCell ref="M415:N415"/>
    <mergeCell ref="G416:H416"/>
    <mergeCell ref="M416:N416"/>
    <mergeCell ref="E419:N419"/>
    <mergeCell ref="E420:N420"/>
    <mergeCell ref="E409:L409"/>
    <mergeCell ref="M409:N409"/>
    <mergeCell ref="F411:M411"/>
    <mergeCell ref="G413:H413"/>
    <mergeCell ref="G414:H414"/>
    <mergeCell ref="M414:N414"/>
    <mergeCell ref="E428:L428"/>
    <mergeCell ref="M428:N428"/>
    <mergeCell ref="F430:M430"/>
    <mergeCell ref="G432:H432"/>
    <mergeCell ref="G433:H433"/>
    <mergeCell ref="M433:N433"/>
    <mergeCell ref="E421:N421"/>
    <mergeCell ref="E422:N422"/>
    <mergeCell ref="E423:N423"/>
    <mergeCell ref="E424:N424"/>
    <mergeCell ref="E427:L427"/>
    <mergeCell ref="M427:N427"/>
    <mergeCell ref="E440:N440"/>
    <mergeCell ref="E441:N441"/>
    <mergeCell ref="E442:N442"/>
    <mergeCell ref="E443:N443"/>
    <mergeCell ref="E446:L446"/>
    <mergeCell ref="M446:N446"/>
    <mergeCell ref="G434:H434"/>
    <mergeCell ref="M434:N434"/>
    <mergeCell ref="G435:H435"/>
    <mergeCell ref="M435:N435"/>
    <mergeCell ref="E438:N438"/>
    <mergeCell ref="E439:N439"/>
    <mergeCell ref="G453:H453"/>
    <mergeCell ref="M453:N453"/>
    <mergeCell ref="G454:H454"/>
    <mergeCell ref="M454:N454"/>
    <mergeCell ref="E457:N457"/>
    <mergeCell ref="E458:N458"/>
    <mergeCell ref="E447:L447"/>
    <mergeCell ref="M447:N447"/>
    <mergeCell ref="F449:M449"/>
    <mergeCell ref="G451:H451"/>
    <mergeCell ref="G452:H452"/>
    <mergeCell ref="M452:N452"/>
    <mergeCell ref="E466:L466"/>
    <mergeCell ref="M466:N466"/>
    <mergeCell ref="F468:M468"/>
    <mergeCell ref="G470:H470"/>
    <mergeCell ref="G471:H471"/>
    <mergeCell ref="M471:N471"/>
    <mergeCell ref="E459:N459"/>
    <mergeCell ref="E460:N460"/>
    <mergeCell ref="E461:N461"/>
    <mergeCell ref="E462:N462"/>
    <mergeCell ref="E465:L465"/>
    <mergeCell ref="M465:N465"/>
    <mergeCell ref="E478:N478"/>
    <mergeCell ref="E479:N479"/>
    <mergeCell ref="E480:N480"/>
    <mergeCell ref="E481:N481"/>
    <mergeCell ref="E484:L484"/>
    <mergeCell ref="M484:N484"/>
    <mergeCell ref="G472:H472"/>
    <mergeCell ref="M472:N472"/>
    <mergeCell ref="G473:H473"/>
    <mergeCell ref="M473:N473"/>
    <mergeCell ref="E476:N476"/>
    <mergeCell ref="E477:N477"/>
    <mergeCell ref="G491:H491"/>
    <mergeCell ref="M491:N491"/>
    <mergeCell ref="G492:H492"/>
    <mergeCell ref="M492:N492"/>
    <mergeCell ref="E495:N495"/>
    <mergeCell ref="E496:N496"/>
    <mergeCell ref="E485:L485"/>
    <mergeCell ref="M485:N485"/>
    <mergeCell ref="F487:M487"/>
    <mergeCell ref="G489:H489"/>
    <mergeCell ref="G490:H490"/>
    <mergeCell ref="M490:N490"/>
    <mergeCell ref="E504:L504"/>
    <mergeCell ref="M504:N504"/>
    <mergeCell ref="F506:M506"/>
    <mergeCell ref="G508:H508"/>
    <mergeCell ref="G509:H509"/>
    <mergeCell ref="M509:N509"/>
    <mergeCell ref="E497:N497"/>
    <mergeCell ref="E498:N498"/>
    <mergeCell ref="E499:N499"/>
    <mergeCell ref="E500:N500"/>
    <mergeCell ref="E503:L503"/>
    <mergeCell ref="M503:N503"/>
    <mergeCell ref="E516:N516"/>
    <mergeCell ref="E517:N517"/>
    <mergeCell ref="E518:N518"/>
    <mergeCell ref="E519:N519"/>
    <mergeCell ref="E522:L522"/>
    <mergeCell ref="M522:N522"/>
    <mergeCell ref="G510:H510"/>
    <mergeCell ref="M510:N510"/>
    <mergeCell ref="G511:H511"/>
    <mergeCell ref="M511:N511"/>
    <mergeCell ref="E514:N514"/>
    <mergeCell ref="E515:N515"/>
    <mergeCell ref="G529:H529"/>
    <mergeCell ref="M529:N529"/>
    <mergeCell ref="G530:H530"/>
    <mergeCell ref="M530:N530"/>
    <mergeCell ref="E533:N533"/>
    <mergeCell ref="E534:N534"/>
    <mergeCell ref="E523:L523"/>
    <mergeCell ref="M523:N523"/>
    <mergeCell ref="F525:M525"/>
    <mergeCell ref="G527:H527"/>
    <mergeCell ref="G528:H528"/>
    <mergeCell ref="M528:N528"/>
    <mergeCell ref="E542:L542"/>
    <mergeCell ref="M542:N542"/>
    <mergeCell ref="F544:M544"/>
    <mergeCell ref="G546:H546"/>
    <mergeCell ref="G547:H547"/>
    <mergeCell ref="M547:N547"/>
    <mergeCell ref="E535:N535"/>
    <mergeCell ref="E536:N536"/>
    <mergeCell ref="E537:N537"/>
    <mergeCell ref="E538:N538"/>
    <mergeCell ref="E541:L541"/>
    <mergeCell ref="M541:N541"/>
    <mergeCell ref="E554:N554"/>
    <mergeCell ref="E555:N555"/>
    <mergeCell ref="E556:N556"/>
    <mergeCell ref="E557:N557"/>
    <mergeCell ref="E560:L560"/>
    <mergeCell ref="M560:N560"/>
    <mergeCell ref="G548:H548"/>
    <mergeCell ref="M548:N548"/>
    <mergeCell ref="G549:H549"/>
    <mergeCell ref="M549:N549"/>
    <mergeCell ref="E552:N552"/>
    <mergeCell ref="E553:N553"/>
    <mergeCell ref="G567:H567"/>
    <mergeCell ref="M567:N567"/>
    <mergeCell ref="G568:H568"/>
    <mergeCell ref="M568:N568"/>
    <mergeCell ref="E571:N571"/>
    <mergeCell ref="E572:N572"/>
    <mergeCell ref="E561:L561"/>
    <mergeCell ref="M561:N561"/>
    <mergeCell ref="F563:M563"/>
    <mergeCell ref="G565:H565"/>
    <mergeCell ref="G566:H566"/>
    <mergeCell ref="M566:N566"/>
    <mergeCell ref="E580:L580"/>
    <mergeCell ref="M580:N580"/>
    <mergeCell ref="F582:M582"/>
    <mergeCell ref="G584:H584"/>
    <mergeCell ref="G585:H585"/>
    <mergeCell ref="M585:N585"/>
    <mergeCell ref="E573:N573"/>
    <mergeCell ref="E574:N574"/>
    <mergeCell ref="E575:N575"/>
    <mergeCell ref="E576:N576"/>
    <mergeCell ref="E579:L579"/>
    <mergeCell ref="M579:N579"/>
    <mergeCell ref="E592:N592"/>
    <mergeCell ref="E593:N593"/>
    <mergeCell ref="E594:N594"/>
    <mergeCell ref="E595:N595"/>
    <mergeCell ref="F600:L600"/>
    <mergeCell ref="G586:H586"/>
    <mergeCell ref="M586:N586"/>
    <mergeCell ref="G587:H587"/>
    <mergeCell ref="M587:N587"/>
    <mergeCell ref="E590:N590"/>
    <mergeCell ref="E591:N591"/>
  </mergeCells>
  <conditionalFormatting sqref="E34:E36 E53:E55 E72:E74 E91:E93 E110:E112 E129:E131 E148:E150 E167:E169 E186:E188 E205:E207 E224:E226 E243:E245 E262:E264 E281:E283 E300:E302 E319:E321 E338:E340 E357:E359 E376:E378 E395:E397 E414:E416 E433:E435 E452:E454 E471:E473 E490:E492 E509:E511 E528:E530 E547:E549 E566:E568 E585:E587">
    <cfRule type="expression" dxfId="12" priority="1">
      <formula>$AB34</formula>
    </cfRule>
  </conditionalFormatting>
  <conditionalFormatting sqref="G34:H36 G53:H55 G72:H74 G91:H93 G110:H112 G129:H131 G148:H150 G167:H169 G186:H188 G205:H207 G224:H226 G243:H245 G262:H264 G281:H283 G300:H302 G319:H321 G338:H340 G357:H359 G376:H378 G395:H397 G414:H416 G433:H435 G452:H454 G471:H473 G490:H492 G509:H511 G528:H530 G547:H549 G566:H568 G585:H587">
    <cfRule type="expression" dxfId="11" priority="2">
      <formula>$AC34</formula>
    </cfRule>
  </conditionalFormatting>
  <conditionalFormatting sqref="I34:L36 I53:L55 I72:L74 I91:L93 I110:L112 I129:L131 I148:L150 I167:L169 I186:L188 I205:L207 I224:L226 I243:L245 I262:L264 I281:L283 I300:L302 I319:L321 I338:L340 I357:L359 I376:L378 I395:L397 I414:L416 I433:L435 I452:L454 I471:L473 I490:L492 I509:L511 I528:L530 I547:L549 I566:L568 I585:L587">
    <cfRule type="expression" dxfId="10" priority="3">
      <formula>AD34</formula>
    </cfRule>
  </conditionalFormatting>
  <conditionalFormatting sqref="E40:N44 E28:L28 E59:N63 E47:L47 E78:N82 E66:L66 E97:N101 E85:L85 E116:N120 E104:L104 E135:N139 E123:L123 E154:N158 E142:L142 E173:N177 E161:L161 E192:N196 E180:L180 E211:N215 E199:L199 E230:N234 E218:L218 E249:N253 E237:L237 E268:N272 E256:L256 E287:N291 E275:L275 E306:N310 E294:L294 E325:N329 E313:L313 E344:N348 E332:L332 E363:N367 E351:L351 E382:N386 E370:L370 E401:N405 E389:L389 E420:N424 E408:L408 E439:N443 E427:L427 E458:N462 E446:L446 E477:N481 E465:L465 E496:N500 E484:L484 E515:N519 E503:L503 E534:N538 E522:L522 E553:N557 E541:L541 E572:N576 E560:L560 E591:N595 E579:L579">
    <cfRule type="expression" dxfId="9" priority="4">
      <formula>$AI28=TRUE</formula>
    </cfRule>
  </conditionalFormatting>
  <dataValidations count="5">
    <dataValidation type="list" allowBlank="1" showInputMessage="1" showErrorMessage="1" sqref="I34:J36 I53:J55 I72:J74 I91:J93 I110:J112 I129:J131 I148:J150 I167:J169 I186:J188 I205:J207 I224:J226 I243:J245 I262:J264 I281:J283 I300:J302 I319:J321 I338:J340 I357:J359 I376:J378 I395:J397 I414:J416 I433:J435 I452:J454 I471:J473 I490:J492 I509:J511 I528:J530 I547:J549 I566:J568 I585:J587">
      <formula1>EUconst_TrueFalse</formula1>
    </dataValidation>
    <dataValidation type="list" allowBlank="1" showInputMessage="1" showErrorMessage="1" sqref="L34:L36 L53:L55 L72:L74 L91:L93 L110:L112 L129:L131 L148:L150 L167:L169 L186:L188 L205:L207 L224:L226 L243:L245 L262:L264 L281:L283 L300:L302 L319:L321 L338:L340 L357:L359 L376:L378 L395:L397 L414:L416 L433:L435 L452:L454 L471:L473 L490:L492 L509:L511 L528:L530 L547:L549 L566:L568 L585:L587">
      <formula1>INDIRECT($V34)</formula1>
    </dataValidation>
    <dataValidation type="list" allowBlank="1" showInputMessage="1" showErrorMessage="1" sqref="G34:G36 G53:G55 G72:G74 G91:G93 G110:G112 G129:G131 G148:G150 G167:G169 G186:G188 G205:G207 G224:G226 G243:G245 G262:G264 G281:G283 G300:G302 G319:G321 G338:G340 G357:G359 G376:G378 G395:G397 G414:G416 G433:G435 G452:G454 G471:G473 G490:G492 G509:G511 G528:G530 G547:G549 G566:G568 G585:G587">
      <formula1>EUconst_DeviationsReasons</formula1>
    </dataValidation>
    <dataValidation type="list" allowBlank="1" showInputMessage="1" showErrorMessage="1" sqref="E28 E579 E541 E408 E427 E503 E465 E446 E484 E522 E560 E389 E351 E218 E180 E161 E199 E237 E123 E85 E47 E66 E104 E142 E313 E275 E256 E294 E332 E370">
      <formula1>INDIRECT($M$604)</formula1>
    </dataValidation>
    <dataValidation type="list" allowBlank="1" showInputMessage="1" showErrorMessage="1" sqref="E34:E36 E53:E55 E72:E74 E91:E93 E110:E112 E129:E131 E148:E150 E167:E169 E186:E188 E205:E207 E224:E226 E243:E245 E262:E264 E281:E283 E300:E302 E319:E321 E338:E340 E357:E359 E376:E378 E395:E397 E414:E416 E433:E435 E452:E454 E471:E473 E490:E492 E509:E511 E528:E530 E547:E549 E566:E568 E585:E587">
      <formula1>IF($S29=TRUE,EUconst_FactorRelevantPFC,EUconst_FactorRelevant)</formula1>
    </dataValidation>
  </dataValidations>
  <hyperlinks>
    <hyperlink ref="G2" location="JUMP_a_Content" display="JUMP_a_Content"/>
    <hyperlink ref="I2" location="JUMP_D_Top" display="JUMP_D_Top"/>
    <hyperlink ref="K2" location="F_MeasurementBasedApproaches!C6" display="F_MeasurementBasedApproaches!C6"/>
    <hyperlink ref="E3" location="JUMP_E_Top" display="JUMP_E_Top"/>
    <hyperlink ref="E4" location="JUMP_E_Bottom" display="JUMP_E_Bottom"/>
    <hyperlink ref="F600:L600" location="JUMP_F_Top" display="&lt;&lt;&lt; Klicka här för att gå vidare till nästa blad &gt;&gt;&gt;"/>
  </hyperlinks>
  <pageMargins left="0.70866141732283472" right="0.70866141732283472" top="0.78740157480314965" bottom="0.78740157480314965" header="0.31496062992125984" footer="0.31496062992125984"/>
  <pageSetup paperSize="9" scale="59" fitToHeight="99" orientation="portrait"/>
  <headerFooter>
    <oddHeader>&amp;L&amp;F, &amp;A&amp;R&amp;D, &amp;T</oddHeader>
    <oddFooter>&amp;C&amp;P / &amp;N</oddFooter>
  </headerFooter>
  <rowBreaks count="1" manualBreakCount="1">
    <brk id="64" min="1"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indexed="15"/>
  </sheetPr>
  <dimension ref="A1:CR233"/>
  <sheetViews>
    <sheetView topLeftCell="B1" workbookViewId="0">
      <pane ySplit="4" topLeftCell="A6" activePane="bottomLeft" state="frozen"/>
      <selection activeCell="B2" sqref="B2"/>
      <selection pane="bottomLeft" activeCell="F14" sqref="F14:N14"/>
    </sheetView>
  </sheetViews>
  <sheetFormatPr defaultColWidth="11.42578125" defaultRowHeight="12.75" x14ac:dyDescent="0.2"/>
  <cols>
    <col min="1" max="1" width="2.7109375" style="98" hidden="1" customWidth="1"/>
    <col min="2" max="2" width="2.7109375" style="76" customWidth="1"/>
    <col min="3" max="3" width="4.7109375" style="76" customWidth="1"/>
    <col min="4" max="4" width="4.7109375" style="145" customWidth="1"/>
    <col min="5" max="11" width="12.7109375" style="76" customWidth="1"/>
    <col min="12" max="12" width="15.7109375" style="76" customWidth="1"/>
    <col min="13" max="14" width="12.7109375" style="76" customWidth="1"/>
    <col min="15" max="15" width="7.7109375" style="76" customWidth="1"/>
    <col min="16" max="16" width="27.5703125" style="98" hidden="1" customWidth="1"/>
    <col min="17" max="38" width="12.7109375" style="98" hidden="1" customWidth="1"/>
    <col min="39" max="54" width="12.7109375" style="76" customWidth="1"/>
    <col min="55" max="56" width="9.140625" style="76" customWidth="1"/>
    <col min="57" max="16384" width="11.42578125" style="76"/>
  </cols>
  <sheetData>
    <row r="1" spans="1:56" ht="13.5" hidden="1" customHeight="1" x14ac:dyDescent="0.2">
      <c r="A1" s="59" t="s">
        <v>5</v>
      </c>
      <c r="B1" s="60"/>
      <c r="C1" s="60"/>
      <c r="D1" s="63"/>
      <c r="E1" s="60"/>
      <c r="F1" s="60"/>
      <c r="G1" s="60"/>
      <c r="H1" s="60"/>
      <c r="I1" s="60"/>
      <c r="J1" s="60"/>
      <c r="K1" s="60"/>
      <c r="L1" s="60"/>
      <c r="M1" s="60"/>
      <c r="N1" s="60"/>
      <c r="O1" s="64"/>
      <c r="P1" s="96" t="s">
        <v>5</v>
      </c>
      <c r="Q1" s="96" t="s">
        <v>5</v>
      </c>
      <c r="R1" s="96" t="s">
        <v>5</v>
      </c>
      <c r="S1" s="96" t="s">
        <v>5</v>
      </c>
      <c r="T1" s="96" t="s">
        <v>5</v>
      </c>
      <c r="U1" s="96" t="s">
        <v>5</v>
      </c>
      <c r="V1" s="96" t="s">
        <v>5</v>
      </c>
      <c r="W1" s="96" t="s">
        <v>5</v>
      </c>
      <c r="X1" s="96" t="s">
        <v>5</v>
      </c>
      <c r="Y1" s="96" t="s">
        <v>5</v>
      </c>
      <c r="Z1" s="96" t="s">
        <v>5</v>
      </c>
      <c r="AA1" s="96" t="s">
        <v>5</v>
      </c>
      <c r="AB1" s="96" t="s">
        <v>5</v>
      </c>
      <c r="AC1" s="96" t="s">
        <v>5</v>
      </c>
      <c r="AD1" s="96" t="s">
        <v>5</v>
      </c>
      <c r="AE1" s="96" t="s">
        <v>5</v>
      </c>
      <c r="AF1" s="96" t="s">
        <v>5</v>
      </c>
      <c r="AG1" s="96" t="s">
        <v>5</v>
      </c>
      <c r="AH1" s="96" t="s">
        <v>5</v>
      </c>
      <c r="AI1" s="96" t="s">
        <v>5</v>
      </c>
      <c r="AJ1" s="96" t="s">
        <v>5</v>
      </c>
      <c r="AK1" s="96" t="s">
        <v>5</v>
      </c>
      <c r="AL1" s="96" t="s">
        <v>5</v>
      </c>
      <c r="AM1" s="52"/>
      <c r="AN1" s="52"/>
      <c r="AO1" s="52"/>
      <c r="AP1" s="52"/>
      <c r="AQ1" s="52"/>
      <c r="AR1" s="52"/>
      <c r="AS1" s="52"/>
      <c r="AT1" s="52"/>
      <c r="AU1" s="52"/>
      <c r="AV1" s="52"/>
      <c r="AW1" s="52"/>
      <c r="AX1" s="52"/>
      <c r="AY1" s="52"/>
      <c r="AZ1" s="52"/>
      <c r="BA1" s="52"/>
      <c r="BB1" s="52"/>
      <c r="BC1" s="52"/>
      <c r="BD1" s="52"/>
    </row>
    <row r="2" spans="1:56" ht="13.5" customHeight="1" thickBot="1" x14ac:dyDescent="0.25">
      <c r="A2" s="65"/>
      <c r="B2" s="741" t="str">
        <f>Translations!$B$450</f>
        <v>F. Mätningsmetod</v>
      </c>
      <c r="C2" s="742"/>
      <c r="D2" s="743"/>
      <c r="E2" s="690" t="str">
        <f>Translations!$B$23</f>
        <v>Navigationsområde:</v>
      </c>
      <c r="F2" s="691"/>
      <c r="G2" s="688" t="str">
        <f>Translations!$B$24</f>
        <v>Innehållsförteckning</v>
      </c>
      <c r="H2" s="689"/>
      <c r="I2" s="688" t="str">
        <f>Translations!$B$25</f>
        <v>Föregående blad</v>
      </c>
      <c r="J2" s="689"/>
      <c r="K2" s="688" t="str">
        <f>Translations!$B$26</f>
        <v>Nästa blad</v>
      </c>
      <c r="L2" s="689"/>
      <c r="M2" s="688"/>
      <c r="N2" s="689"/>
      <c r="O2" s="199"/>
      <c r="P2" s="236"/>
    </row>
    <row r="3" spans="1:56" ht="12.75" customHeight="1" x14ac:dyDescent="0.2">
      <c r="A3" s="65"/>
      <c r="B3" s="744"/>
      <c r="C3" s="745"/>
      <c r="D3" s="746"/>
      <c r="E3" s="677" t="str">
        <f>Translations!$B$27</f>
        <v>Till början på sidan</v>
      </c>
      <c r="F3" s="676"/>
      <c r="G3" s="677"/>
      <c r="H3" s="676"/>
      <c r="I3" s="677"/>
      <c r="J3" s="676"/>
      <c r="K3" s="677"/>
      <c r="L3" s="676"/>
      <c r="M3" s="673"/>
      <c r="N3" s="674"/>
      <c r="O3" s="125"/>
      <c r="P3" s="236"/>
      <c r="U3" s="200" t="s">
        <v>16</v>
      </c>
      <c r="V3" s="159" t="str">
        <f>ADDRESS(ROW($B$5),COLUMN($B$5)) &amp; ":" &amp; ADDRESS(MATCH("PRINT",$P:$P,0)+ROW($P$41)-ROW($P$25),COLUMN($O$5))</f>
        <v>$B$5:$O$41</v>
      </c>
    </row>
    <row r="4" spans="1:56" ht="13.5" customHeight="1" thickBot="1" x14ac:dyDescent="0.25">
      <c r="A4" s="65"/>
      <c r="B4" s="785"/>
      <c r="C4" s="786"/>
      <c r="D4" s="787"/>
      <c r="E4" s="677" t="str">
        <f>Translations!$B$28</f>
        <v>Till slutet på sidan</v>
      </c>
      <c r="F4" s="676"/>
      <c r="G4" s="677"/>
      <c r="H4" s="676"/>
      <c r="I4" s="677"/>
      <c r="J4" s="676"/>
      <c r="K4" s="677"/>
      <c r="L4" s="676"/>
      <c r="M4" s="678"/>
      <c r="N4" s="679"/>
      <c r="O4" s="125"/>
      <c r="P4" s="236"/>
    </row>
    <row r="5" spans="1:56" ht="12.75" customHeight="1" thickBot="1" x14ac:dyDescent="0.25">
      <c r="A5" s="68"/>
      <c r="B5" s="143"/>
      <c r="C5" s="201"/>
      <c r="E5" s="123"/>
      <c r="F5" s="145"/>
      <c r="G5" s="145"/>
      <c r="H5" s="145"/>
      <c r="I5" s="123"/>
      <c r="J5" s="123"/>
      <c r="K5" s="123"/>
      <c r="L5" s="123"/>
      <c r="M5" s="124"/>
      <c r="N5" s="124"/>
      <c r="O5" s="125"/>
      <c r="P5" s="236"/>
    </row>
    <row r="6" spans="1:56" s="203" customFormat="1" ht="25.5" customHeight="1" thickBot="1" x14ac:dyDescent="0.25">
      <c r="A6" s="70"/>
      <c r="B6" s="71"/>
      <c r="C6" s="739" t="str">
        <f>Translations!$B$420</f>
        <v>F. Mätningsbaserad metod</v>
      </c>
      <c r="D6" s="739"/>
      <c r="E6" s="739"/>
      <c r="F6" s="739"/>
      <c r="G6" s="739"/>
      <c r="H6" s="739"/>
      <c r="I6" s="739"/>
      <c r="J6" s="739"/>
      <c r="K6" s="739"/>
      <c r="L6" s="802" t="str">
        <f>IF(CNTR_InstHasImproveCEMS=TRUE,EUconst_Relevant,IF(COUNTA(CNTR_ListRelevantSections)&gt;0,EUconst_NotRelevant,EUconst_Relevant))</f>
        <v>relevant</v>
      </c>
      <c r="M6" s="803"/>
      <c r="N6" s="804"/>
      <c r="O6" s="84"/>
      <c r="P6" s="214"/>
      <c r="Q6" s="239" t="s">
        <v>25</v>
      </c>
      <c r="R6" s="74"/>
      <c r="S6" s="74"/>
      <c r="T6" s="74"/>
      <c r="U6" s="74"/>
      <c r="V6" s="74"/>
      <c r="W6" s="74"/>
      <c r="X6" s="74"/>
      <c r="Y6" s="74"/>
      <c r="Z6" s="74"/>
      <c r="AA6" s="74"/>
      <c r="AB6" s="74"/>
      <c r="AC6" s="74"/>
      <c r="AD6" s="74"/>
      <c r="AE6" s="74"/>
      <c r="AF6" s="74"/>
      <c r="AG6" s="74"/>
      <c r="AH6" s="74"/>
      <c r="AI6" s="74"/>
      <c r="AJ6" s="74"/>
      <c r="AK6" s="74"/>
      <c r="AL6" s="74"/>
      <c r="AM6" s="15"/>
      <c r="AN6" s="15"/>
      <c r="AO6" s="76"/>
      <c r="AP6" s="76"/>
      <c r="AQ6" s="76"/>
      <c r="AR6" s="76"/>
      <c r="AS6" s="76"/>
      <c r="AT6" s="76"/>
      <c r="AU6" s="76"/>
      <c r="AV6" s="76"/>
      <c r="AW6" s="76"/>
      <c r="AX6" s="76"/>
      <c r="AY6" s="76"/>
      <c r="AZ6" s="76"/>
      <c r="BA6" s="76"/>
      <c r="BB6" s="76"/>
      <c r="BD6" s="145"/>
    </row>
    <row r="7" spans="1:56" s="203" customFormat="1" ht="5.0999999999999996" customHeight="1" x14ac:dyDescent="0.2">
      <c r="A7" s="70"/>
      <c r="B7" s="71"/>
      <c r="C7" s="72"/>
      <c r="D7" s="75"/>
      <c r="E7" s="72"/>
      <c r="F7" s="72"/>
      <c r="G7" s="72"/>
      <c r="H7" s="72"/>
      <c r="I7" s="72"/>
      <c r="J7" s="72"/>
      <c r="K7" s="72"/>
      <c r="L7" s="206"/>
      <c r="M7" s="206"/>
      <c r="N7" s="206"/>
      <c r="O7" s="84"/>
      <c r="P7" s="214"/>
      <c r="Q7" s="74"/>
      <c r="R7" s="74"/>
      <c r="S7" s="74"/>
      <c r="T7" s="74"/>
      <c r="U7" s="74"/>
      <c r="V7" s="74"/>
      <c r="W7" s="74"/>
      <c r="X7" s="74"/>
      <c r="Y7" s="74"/>
      <c r="Z7" s="74"/>
      <c r="AA7" s="74"/>
      <c r="AB7" s="74"/>
      <c r="AC7" s="74"/>
      <c r="AD7" s="74"/>
      <c r="AE7" s="74"/>
      <c r="AF7" s="74"/>
      <c r="AG7" s="74"/>
      <c r="AH7" s="74"/>
      <c r="AI7" s="74"/>
      <c r="AJ7" s="74"/>
      <c r="AK7" s="74"/>
      <c r="AL7" s="74"/>
      <c r="AM7" s="15"/>
      <c r="AN7" s="15"/>
      <c r="AO7" s="76"/>
      <c r="AP7" s="76"/>
      <c r="AQ7" s="76"/>
      <c r="AR7" s="76"/>
      <c r="AS7" s="76"/>
      <c r="AT7" s="76"/>
      <c r="AU7" s="76"/>
      <c r="AV7" s="76"/>
      <c r="AW7" s="76"/>
      <c r="AX7" s="76"/>
      <c r="AY7" s="76"/>
      <c r="AZ7" s="76"/>
      <c r="BA7" s="76"/>
      <c r="BB7" s="76"/>
    </row>
    <row r="8" spans="1:56" x14ac:dyDescent="0.2">
      <c r="A8" s="68"/>
      <c r="B8" s="85"/>
      <c r="K8" s="767" t="str">
        <f>IF(L6=EUconst_NotRelevant,HYPERLINK("#JUMP_G_Top",EUconst_MsgNextSheet),HYPERLINK("",EUconst_MsgEnterThisSection))</f>
        <v>Skriv in uppgifter i detta avsnitt</v>
      </c>
      <c r="L8" s="768"/>
      <c r="M8" s="768"/>
      <c r="N8" s="769"/>
      <c r="O8" s="89"/>
    </row>
    <row r="9" spans="1:56" ht="5.0999999999999996" customHeight="1" x14ac:dyDescent="0.2">
      <c r="A9" s="207"/>
      <c r="B9" s="208"/>
      <c r="C9" s="209"/>
      <c r="D9" s="210"/>
      <c r="E9" s="211"/>
      <c r="F9" s="52"/>
      <c r="G9" s="211"/>
      <c r="H9" s="211"/>
      <c r="I9" s="211"/>
      <c r="J9" s="211"/>
      <c r="K9" s="211"/>
      <c r="L9" s="211"/>
      <c r="M9" s="211"/>
      <c r="N9" s="211"/>
      <c r="O9" s="212"/>
    </row>
    <row r="10" spans="1:56" s="15" customFormat="1" ht="18.75" customHeight="1" x14ac:dyDescent="0.2">
      <c r="A10" s="70"/>
      <c r="B10" s="83"/>
      <c r="C10" s="79">
        <v>11</v>
      </c>
      <c r="D10" s="705" t="str">
        <f>Translations!$B$451</f>
        <v>Utsläpp från utsläppskällor (mätpunkter)</v>
      </c>
      <c r="E10" s="705"/>
      <c r="F10" s="705"/>
      <c r="G10" s="705"/>
      <c r="H10" s="705"/>
      <c r="I10" s="705"/>
      <c r="J10" s="705"/>
      <c r="K10" s="705"/>
      <c r="L10" s="705"/>
      <c r="M10" s="705"/>
      <c r="N10" s="705"/>
      <c r="O10" s="67"/>
      <c r="P10" s="57"/>
      <c r="Q10" s="57"/>
      <c r="R10" s="57"/>
      <c r="S10" s="57"/>
      <c r="T10" s="57"/>
      <c r="U10" s="57"/>
      <c r="V10" s="57"/>
      <c r="W10" s="57"/>
      <c r="X10" s="57"/>
      <c r="Y10" s="57"/>
      <c r="Z10" s="57"/>
      <c r="AA10" s="57"/>
      <c r="AB10" s="57"/>
      <c r="AC10" s="57"/>
      <c r="AD10" s="57"/>
      <c r="AE10" s="57"/>
      <c r="AF10" s="57"/>
      <c r="AG10" s="57"/>
      <c r="AH10" s="57"/>
      <c r="AI10" s="57"/>
      <c r="AJ10" s="57"/>
      <c r="AK10" s="57"/>
      <c r="AL10" s="57"/>
      <c r="AM10" s="26"/>
      <c r="AN10" s="26"/>
      <c r="AO10" s="26"/>
      <c r="AP10" s="26"/>
      <c r="AQ10" s="26"/>
      <c r="AR10" s="26"/>
      <c r="AS10" s="26"/>
      <c r="AT10" s="26"/>
      <c r="AU10" s="26"/>
      <c r="AV10" s="26"/>
      <c r="AW10" s="26"/>
      <c r="AX10" s="26"/>
      <c r="AY10" s="26"/>
      <c r="AZ10" s="26"/>
      <c r="BA10" s="26"/>
      <c r="BB10" s="26"/>
    </row>
    <row r="11" spans="1:56" s="15" customFormat="1" ht="12.75" customHeight="1" x14ac:dyDescent="0.2">
      <c r="A11" s="70"/>
      <c r="B11" s="69"/>
      <c r="C11" s="41"/>
      <c r="D11" s="28"/>
      <c r="E11" s="41"/>
      <c r="F11" s="41"/>
      <c r="G11" s="41"/>
      <c r="H11" s="41"/>
      <c r="I11" s="41"/>
      <c r="J11" s="41"/>
      <c r="K11" s="41"/>
      <c r="L11" s="41"/>
      <c r="M11" s="41"/>
      <c r="N11" s="41"/>
      <c r="O11" s="67"/>
      <c r="P11" s="57"/>
      <c r="Q11" s="57"/>
      <c r="R11" s="57"/>
      <c r="S11" s="57"/>
      <c r="T11" s="57"/>
      <c r="U11" s="57"/>
      <c r="V11" s="57"/>
      <c r="W11" s="57"/>
      <c r="X11" s="57"/>
      <c r="Y11" s="57"/>
      <c r="Z11" s="57"/>
      <c r="AA11" s="57"/>
      <c r="AB11" s="57"/>
      <c r="AC11" s="57"/>
      <c r="AD11" s="57"/>
      <c r="AE11" s="57"/>
      <c r="AF11" s="57"/>
      <c r="AG11" s="57"/>
      <c r="AH11" s="57"/>
      <c r="AI11" s="57"/>
      <c r="AJ11" s="57"/>
      <c r="AK11" s="57"/>
      <c r="AL11" s="57"/>
      <c r="AM11" s="26"/>
      <c r="AN11" s="26"/>
      <c r="AO11" s="26"/>
      <c r="AP11" s="26"/>
      <c r="AQ11" s="26"/>
      <c r="AR11" s="26"/>
      <c r="AS11" s="26"/>
      <c r="AT11" s="26"/>
      <c r="AU11" s="26"/>
      <c r="AV11" s="26"/>
      <c r="AW11" s="26"/>
      <c r="AX11" s="26"/>
      <c r="AY11" s="26"/>
      <c r="AZ11" s="26"/>
      <c r="BA11" s="26"/>
      <c r="BB11" s="26"/>
    </row>
    <row r="12" spans="1:56" s="15" customFormat="1" ht="38.85" customHeight="1" x14ac:dyDescent="0.2">
      <c r="A12" s="70"/>
      <c r="B12" s="83"/>
      <c r="C12" s="41"/>
      <c r="D12" s="41"/>
      <c r="E12" s="740" t="str">
        <f>Translations!$B$520</f>
        <v xml:space="preserve">OBSERVERA! De förbättringar som rapporteras här uppdaterar inte automatiskt övervakningsplanen. Om förbättringar kräver ändring av övervakningsplanen (se artikel 15 i MRR) måste en reviderad övervakningsplan lämnas in till Naturvårdsverket. </v>
      </c>
      <c r="F12" s="740"/>
      <c r="G12" s="740"/>
      <c r="H12" s="740"/>
      <c r="I12" s="740"/>
      <c r="J12" s="740"/>
      <c r="K12" s="740"/>
      <c r="L12" s="740"/>
      <c r="M12" s="740"/>
      <c r="N12" s="740"/>
      <c r="O12" s="84"/>
      <c r="P12" s="77"/>
      <c r="Q12" s="77"/>
      <c r="R12" s="77"/>
      <c r="S12" s="77"/>
      <c r="T12" s="74"/>
      <c r="U12" s="74"/>
      <c r="V12" s="74"/>
      <c r="W12" s="74"/>
      <c r="X12" s="74"/>
      <c r="Y12" s="74"/>
      <c r="Z12" s="74"/>
      <c r="AA12" s="74"/>
      <c r="AB12" s="74"/>
      <c r="AC12" s="74"/>
      <c r="AD12" s="74"/>
      <c r="AE12" s="74"/>
      <c r="AF12" s="74"/>
      <c r="AG12" s="74"/>
      <c r="AH12" s="74"/>
      <c r="AI12" s="74"/>
      <c r="AJ12" s="74"/>
      <c r="AK12" s="74"/>
      <c r="AL12" s="74"/>
    </row>
    <row r="13" spans="1:56" s="123" customFormat="1" ht="25.5" customHeight="1" x14ac:dyDescent="0.2">
      <c r="A13" s="162"/>
      <c r="B13" s="69"/>
      <c r="C13" s="15"/>
      <c r="E13" s="242" t="str">
        <f>Translations!$B$594</f>
        <v>Skäl till avvikelsen:</v>
      </c>
      <c r="F13" s="782" t="str">
        <f>Translations!$B$595</f>
        <v>Orsaken till att de nivåer som krävs eller andra krav som avser verksamhetsuppgiften eller beräkningsfaktorn inte har uppfyllts tidigare, dvs. fram till föregående rapport om förbättringar eller fram till nu.</v>
      </c>
      <c r="G13" s="782"/>
      <c r="H13" s="782"/>
      <c r="I13" s="782"/>
      <c r="J13" s="782"/>
      <c r="K13" s="782"/>
      <c r="L13" s="782"/>
      <c r="M13" s="782"/>
      <c r="N13" s="782"/>
      <c r="O13" s="164"/>
      <c r="P13" s="57"/>
      <c r="Q13" s="57"/>
      <c r="R13" s="57"/>
      <c r="S13" s="57"/>
      <c r="T13" s="166"/>
      <c r="U13" s="166"/>
      <c r="V13" s="166"/>
      <c r="W13" s="166"/>
      <c r="X13" s="166"/>
      <c r="Y13" s="166"/>
      <c r="Z13" s="166"/>
      <c r="AA13" s="166"/>
      <c r="AB13" s="166"/>
      <c r="AC13" s="166"/>
      <c r="AD13" s="166"/>
      <c r="AE13" s="166"/>
      <c r="AF13" s="166"/>
      <c r="AG13" s="166"/>
      <c r="AH13" s="166"/>
      <c r="AI13" s="166"/>
      <c r="AJ13" s="166"/>
      <c r="AK13" s="166"/>
      <c r="AL13" s="243"/>
    </row>
    <row r="14" spans="1:56" ht="32.25" customHeight="1" x14ac:dyDescent="0.2">
      <c r="A14" s="68"/>
      <c r="B14" s="69"/>
      <c r="C14" s="15"/>
      <c r="D14" s="76"/>
      <c r="E14" s="242" t="str">
        <f>Translations!$B$596</f>
        <v>Inverkan på nivåer:</v>
      </c>
      <c r="F14" s="782" t="str">
        <f>Translations!$B$613</f>
        <v>Genom att välja "SANT" här bekräftas att avvikelserna avser tillämpning av en lägre nivå än vad som krävs. Genom att välja "FALSKT" här anges att underlåtenheten att uppfylla samtliga krav här inte avser särskilda nivåer.</v>
      </c>
      <c r="G14" s="782"/>
      <c r="H14" s="782"/>
      <c r="I14" s="782"/>
      <c r="J14" s="782"/>
      <c r="K14" s="782"/>
      <c r="L14" s="782"/>
      <c r="M14" s="782"/>
      <c r="N14" s="782"/>
      <c r="O14" s="151"/>
      <c r="P14" s="57"/>
      <c r="Q14" s="57"/>
      <c r="R14" s="57"/>
      <c r="S14" s="57"/>
      <c r="T14" s="153"/>
      <c r="U14" s="153"/>
      <c r="V14" s="153"/>
      <c r="W14" s="153"/>
      <c r="X14" s="153"/>
      <c r="Y14" s="153"/>
      <c r="Z14" s="153"/>
      <c r="AA14" s="153"/>
      <c r="AB14" s="153"/>
      <c r="AC14" s="153"/>
      <c r="AD14" s="153"/>
      <c r="AE14" s="153"/>
      <c r="AF14" s="153"/>
      <c r="AG14" s="153"/>
      <c r="AH14" s="153"/>
      <c r="AI14" s="153"/>
      <c r="AJ14" s="153"/>
      <c r="AK14" s="153"/>
      <c r="AL14" s="77"/>
    </row>
    <row r="15" spans="1:56" ht="25.5" customHeight="1" x14ac:dyDescent="0.2">
      <c r="A15" s="68"/>
      <c r="B15" s="85"/>
      <c r="C15" s="15"/>
      <c r="D15" s="76"/>
      <c r="E15" s="149"/>
      <c r="F15" s="757" t="str">
        <f>Translations!$B$598</f>
        <v>Om högre nivåer för verksamhetsuppgifter uppnås, glöm inte att lämna en uppdaterad osäkerhetsbedömning som styrker efterlevnad av den tillämpade nivån. Den uppdaterade osäkerhetsbedömningen kan lämnas i en bilaga till den uppdaterade övervakningsplanen.</v>
      </c>
      <c r="G15" s="757"/>
      <c r="H15" s="757"/>
      <c r="I15" s="757"/>
      <c r="J15" s="757"/>
      <c r="K15" s="757"/>
      <c r="L15" s="757"/>
      <c r="M15" s="757"/>
      <c r="N15" s="757"/>
      <c r="O15" s="240"/>
      <c r="P15" s="57"/>
      <c r="Q15" s="57"/>
      <c r="R15" s="57"/>
      <c r="S15" s="153"/>
      <c r="T15" s="77"/>
      <c r="U15" s="77"/>
      <c r="V15" s="77"/>
      <c r="W15" s="77"/>
      <c r="X15" s="77"/>
      <c r="Y15" s="77"/>
      <c r="Z15" s="77"/>
      <c r="AA15" s="77"/>
      <c r="AB15" s="77"/>
      <c r="AC15" s="77"/>
      <c r="AD15" s="77"/>
      <c r="AE15" s="77"/>
      <c r="AF15" s="77"/>
      <c r="AG15" s="77"/>
      <c r="AH15" s="77"/>
      <c r="AI15" s="77"/>
      <c r="AJ15" s="76"/>
      <c r="AK15" s="76"/>
      <c r="AL15" s="76"/>
    </row>
    <row r="16" spans="1:56" ht="25.5" customHeight="1" x14ac:dyDescent="0.2">
      <c r="A16" s="68"/>
      <c r="B16" s="85"/>
      <c r="C16" s="15"/>
      <c r="D16" s="76"/>
      <c r="E16" s="242" t="str">
        <f>Translations!$B$599</f>
        <v>Vidtagna åtgärder:</v>
      </c>
      <c r="F16" s="782" t="str">
        <f>Translations!$B$600</f>
        <v>Om du skriver in "SANT" här, så innebär det att åtgärder har vidtagits eller kommer att vidtas. Genom att skriva in "FALSKT" här anger du att åtgärder inte kommer att vidtas eftersom de fortfarande är tekniskt omöjliga eller skulle orsaka orimliga kostnader.</v>
      </c>
      <c r="G16" s="782"/>
      <c r="H16" s="782"/>
      <c r="I16" s="782"/>
      <c r="J16" s="782"/>
      <c r="K16" s="782"/>
      <c r="L16" s="782"/>
      <c r="M16" s="782"/>
      <c r="N16" s="782"/>
      <c r="O16" s="151"/>
      <c r="P16" s="57"/>
      <c r="Q16" s="57"/>
      <c r="R16" s="57"/>
      <c r="S16" s="153"/>
      <c r="T16" s="77"/>
      <c r="U16" s="77"/>
      <c r="V16" s="77"/>
      <c r="W16" s="77"/>
      <c r="X16" s="77"/>
      <c r="Y16" s="77"/>
      <c r="Z16" s="77"/>
      <c r="AA16" s="77"/>
      <c r="AB16" s="77"/>
      <c r="AC16" s="77"/>
      <c r="AD16" s="77"/>
      <c r="AE16" s="77"/>
      <c r="AF16" s="77"/>
      <c r="AG16" s="77"/>
      <c r="AH16" s="77"/>
      <c r="AI16" s="77"/>
      <c r="AJ16" s="76"/>
      <c r="AK16" s="76"/>
      <c r="AL16" s="76"/>
    </row>
    <row r="17" spans="1:96" ht="12.75" customHeight="1" x14ac:dyDescent="0.2">
      <c r="A17" s="68"/>
      <c r="B17" s="69"/>
      <c r="C17" s="15"/>
      <c r="D17" s="76"/>
      <c r="E17" s="242" t="str">
        <f>Translations!$B$601</f>
        <v>Krävd nivå:</v>
      </c>
      <c r="F17" s="782" t="str">
        <f>Translations!$B$615</f>
        <v>Den nivå som krävs för verksamhetsuppgifterna eller beräkningsfaktorn, med beaktande av anläggningens och utsläppskällans kategori och typen av växthusgas.</v>
      </c>
      <c r="G17" s="782"/>
      <c r="H17" s="782"/>
      <c r="I17" s="782"/>
      <c r="J17" s="782"/>
      <c r="K17" s="782"/>
      <c r="L17" s="782"/>
      <c r="M17" s="782"/>
      <c r="N17" s="782"/>
      <c r="O17" s="151"/>
      <c r="P17" s="57"/>
      <c r="Q17" s="57"/>
      <c r="R17" s="57"/>
      <c r="S17" s="57"/>
      <c r="T17" s="153"/>
      <c r="U17" s="153"/>
      <c r="V17" s="153"/>
      <c r="W17" s="153"/>
      <c r="X17" s="153"/>
      <c r="Y17" s="153"/>
      <c r="Z17" s="153"/>
      <c r="AA17" s="153"/>
      <c r="AB17" s="153"/>
      <c r="AC17" s="153"/>
      <c r="AD17" s="153"/>
      <c r="AE17" s="153"/>
      <c r="AF17" s="153"/>
      <c r="AG17" s="153"/>
      <c r="AH17" s="153"/>
      <c r="AI17" s="153"/>
      <c r="AJ17" s="153"/>
      <c r="AK17" s="153"/>
      <c r="AL17" s="77"/>
    </row>
    <row r="18" spans="1:96" ht="12.75" customHeight="1" x14ac:dyDescent="0.2">
      <c r="A18" s="68"/>
      <c r="B18" s="69"/>
      <c r="C18" s="15"/>
      <c r="D18" s="76"/>
      <c r="E18" s="242" t="str">
        <f>Translations!$B$603</f>
        <v>Tillämpad nivå:</v>
      </c>
      <c r="F18" s="778" t="str">
        <f>Translations!$B$604</f>
        <v>Den nivå som faktiskt tillämpas. Detta bör återspegla situationen efter det att mätningar har gjorts eller kommer att göras.</v>
      </c>
      <c r="G18" s="778"/>
      <c r="H18" s="778"/>
      <c r="I18" s="778"/>
      <c r="J18" s="778"/>
      <c r="K18" s="778"/>
      <c r="L18" s="778"/>
      <c r="M18" s="778"/>
      <c r="N18" s="778"/>
      <c r="O18" s="151"/>
      <c r="P18" s="57"/>
      <c r="Q18" s="57"/>
      <c r="R18" s="57"/>
      <c r="S18" s="57"/>
      <c r="T18" s="153"/>
      <c r="U18" s="153"/>
      <c r="V18" s="153"/>
      <c r="W18" s="153"/>
      <c r="X18" s="153"/>
      <c r="Y18" s="153"/>
      <c r="Z18" s="153"/>
      <c r="AA18" s="153"/>
      <c r="AB18" s="153"/>
      <c r="AC18" s="153"/>
      <c r="AD18" s="153"/>
      <c r="AE18" s="153"/>
      <c r="AF18" s="153"/>
      <c r="AG18" s="153"/>
      <c r="AH18" s="153"/>
      <c r="AI18" s="153"/>
      <c r="AJ18" s="153"/>
      <c r="AK18" s="153"/>
      <c r="AL18" s="77"/>
    </row>
    <row r="19" spans="1:96" ht="38.85" customHeight="1" x14ac:dyDescent="0.2">
      <c r="A19" s="68"/>
      <c r="B19" s="85"/>
      <c r="C19" s="15"/>
      <c r="D19" s="76"/>
      <c r="E19" s="779" t="str">
        <f>Translations!$B$94</f>
        <v>Beskrivning</v>
      </c>
      <c r="F19" s="757" t="str">
        <f>Translations!$B$605</f>
        <v>Om förbättrande åtgärder ska vidtas, beskriv här vilken typ av åtgärder det är, tidsplanen för deras tillämpning och hur du har fastställt att de kommer att leda till en förbättring.
Om inga förbättrande åtgärder vidtas: Var vänlig beskriv här varför de fortfarande är tekniskt omöjliga eller varför de skulle orsaka orimliga kostnader.</v>
      </c>
      <c r="G19" s="757"/>
      <c r="H19" s="757"/>
      <c r="I19" s="757"/>
      <c r="J19" s="757"/>
      <c r="K19" s="757"/>
      <c r="L19" s="757"/>
      <c r="M19" s="757"/>
      <c r="N19" s="757"/>
      <c r="O19" s="151"/>
      <c r="P19" s="57"/>
      <c r="Q19" s="57"/>
      <c r="R19" s="57"/>
      <c r="S19" s="153"/>
      <c r="T19" s="77"/>
      <c r="U19" s="77"/>
      <c r="V19" s="77"/>
      <c r="W19" s="77"/>
      <c r="X19" s="77"/>
      <c r="Y19" s="77"/>
      <c r="Z19" s="77"/>
      <c r="AA19" s="77"/>
      <c r="AB19" s="77"/>
      <c r="AC19" s="77"/>
      <c r="AD19" s="77"/>
      <c r="AE19" s="77"/>
      <c r="AF19" s="77"/>
      <c r="AG19" s="77"/>
      <c r="AH19" s="77"/>
      <c r="AI19" s="77"/>
      <c r="AJ19" s="76"/>
      <c r="AK19" s="76"/>
      <c r="AL19" s="76"/>
    </row>
    <row r="20" spans="1:96" ht="12.75" customHeight="1" x14ac:dyDescent="0.2">
      <c r="A20" s="68"/>
      <c r="B20" s="85"/>
      <c r="C20" s="15"/>
      <c r="D20" s="76"/>
      <c r="E20" s="780"/>
      <c r="F20" s="757" t="str">
        <f>Translations!$B$606</f>
        <v>Skilj alltid på:</v>
      </c>
      <c r="G20" s="757"/>
      <c r="H20" s="757"/>
      <c r="I20" s="757"/>
      <c r="J20" s="757"/>
      <c r="K20" s="757"/>
      <c r="L20" s="757"/>
      <c r="M20" s="757"/>
      <c r="N20" s="757"/>
      <c r="O20" s="151"/>
      <c r="P20" s="57"/>
      <c r="Q20" s="57"/>
      <c r="R20" s="57"/>
      <c r="S20" s="153"/>
      <c r="T20" s="77"/>
      <c r="U20" s="77"/>
      <c r="V20" s="77"/>
      <c r="W20" s="77"/>
      <c r="X20" s="77"/>
      <c r="Y20" s="77"/>
      <c r="Z20" s="77"/>
      <c r="AA20" s="77"/>
      <c r="AB20" s="77"/>
      <c r="AC20" s="77"/>
      <c r="AD20" s="77"/>
      <c r="AE20" s="77"/>
      <c r="AF20" s="77"/>
      <c r="AG20" s="77"/>
      <c r="AH20" s="77"/>
      <c r="AI20" s="77"/>
      <c r="AJ20" s="76"/>
      <c r="AK20" s="76"/>
      <c r="AL20" s="76"/>
    </row>
    <row r="21" spans="1:96" ht="12.75" customHeight="1" x14ac:dyDescent="0.2">
      <c r="A21" s="68"/>
      <c r="B21" s="85"/>
      <c r="C21" s="15"/>
      <c r="D21" s="76"/>
      <c r="E21" s="780"/>
      <c r="F21" s="163" t="s">
        <v>4</v>
      </c>
      <c r="G21" s="757" t="str">
        <f>Translations!$B$620</f>
        <v>Förbättrande åtgärder med direkt inverkan på nivåerna.</v>
      </c>
      <c r="H21" s="757"/>
      <c r="I21" s="757"/>
      <c r="J21" s="757"/>
      <c r="K21" s="757"/>
      <c r="L21" s="757"/>
      <c r="M21" s="757"/>
      <c r="N21" s="757"/>
      <c r="O21" s="151"/>
      <c r="P21" s="57"/>
      <c r="Q21" s="57"/>
      <c r="R21" s="57"/>
      <c r="S21" s="153"/>
      <c r="T21" s="77"/>
      <c r="U21" s="77"/>
      <c r="V21" s="77"/>
      <c r="W21" s="77"/>
      <c r="X21" s="77"/>
      <c r="Y21" s="77"/>
      <c r="Z21" s="77"/>
      <c r="AA21" s="77"/>
      <c r="AB21" s="77"/>
      <c r="AC21" s="77"/>
      <c r="AD21" s="77"/>
      <c r="AE21" s="77"/>
      <c r="AF21" s="77"/>
      <c r="AG21" s="77"/>
      <c r="AH21" s="77"/>
      <c r="AI21" s="77"/>
      <c r="AJ21" s="76"/>
      <c r="AK21" s="76"/>
      <c r="AL21" s="76"/>
    </row>
    <row r="22" spans="1:96" ht="12.75" customHeight="1" x14ac:dyDescent="0.2">
      <c r="A22" s="68"/>
      <c r="B22" s="85"/>
      <c r="C22" s="15"/>
      <c r="D22" s="76"/>
      <c r="E22" s="781"/>
      <c r="F22" s="167" t="s">
        <v>4</v>
      </c>
      <c r="G22" s="783" t="str">
        <f>Translations!$B$621</f>
        <v>Förbättrande åtgärder utan direkt inverkan på nivåerna, till exempel mätningar för att minska dataluckor.</v>
      </c>
      <c r="H22" s="783"/>
      <c r="I22" s="783"/>
      <c r="J22" s="783"/>
      <c r="K22" s="783"/>
      <c r="L22" s="783"/>
      <c r="M22" s="783"/>
      <c r="N22" s="783"/>
      <c r="O22" s="151"/>
      <c r="P22" s="57"/>
      <c r="Q22" s="57"/>
      <c r="R22" s="57"/>
      <c r="S22" s="153"/>
      <c r="T22" s="77"/>
      <c r="U22" s="77"/>
      <c r="V22" s="77"/>
      <c r="W22" s="77"/>
      <c r="X22" s="77"/>
      <c r="Y22" s="77"/>
      <c r="Z22" s="77"/>
      <c r="AA22" s="77"/>
      <c r="AB22" s="77"/>
      <c r="AC22" s="77"/>
      <c r="AD22" s="77"/>
      <c r="AE22" s="77"/>
      <c r="AF22" s="77"/>
      <c r="AG22" s="77"/>
      <c r="AH22" s="77"/>
      <c r="AI22" s="77"/>
      <c r="AJ22" s="76"/>
      <c r="AK22" s="76"/>
      <c r="AL22" s="76"/>
    </row>
    <row r="23" spans="1:96" ht="12.75" customHeight="1" thickBot="1" x14ac:dyDescent="0.25">
      <c r="A23" s="68"/>
      <c r="B23" s="69"/>
      <c r="C23" s="132"/>
      <c r="D23" s="289"/>
      <c r="E23" s="131"/>
      <c r="F23" s="132"/>
      <c r="G23" s="133"/>
      <c r="H23" s="133"/>
      <c r="I23" s="133"/>
      <c r="J23" s="133"/>
      <c r="K23" s="133"/>
      <c r="L23" s="133"/>
      <c r="M23" s="133"/>
      <c r="N23" s="133"/>
      <c r="O23" s="67"/>
      <c r="P23" s="57"/>
    </row>
    <row r="24" spans="1:96" ht="12.75" customHeight="1" thickBot="1" x14ac:dyDescent="0.25">
      <c r="A24" s="68"/>
      <c r="B24" s="227"/>
      <c r="E24" s="290"/>
      <c r="F24" s="290"/>
      <c r="G24" s="290"/>
      <c r="H24" s="290"/>
      <c r="I24" s="290"/>
      <c r="J24" s="290"/>
      <c r="K24" s="290"/>
      <c r="L24" s="290"/>
      <c r="M24" s="123"/>
      <c r="N24" s="123"/>
      <c r="O24" s="67"/>
      <c r="P24" s="57"/>
    </row>
    <row r="25" spans="1:96" s="28" customFormat="1" ht="15" customHeight="1" thickBot="1" x14ac:dyDescent="0.25">
      <c r="A25" s="159" t="str">
        <f>IF(E25="","","PRINT")</f>
        <v/>
      </c>
      <c r="B25" s="71"/>
      <c r="C25" s="291">
        <v>1</v>
      </c>
      <c r="D25" s="292"/>
      <c r="E25" s="848"/>
      <c r="F25" s="849"/>
      <c r="G25" s="849"/>
      <c r="H25" s="849"/>
      <c r="I25" s="849"/>
      <c r="J25" s="849"/>
      <c r="K25" s="849"/>
      <c r="L25" s="849"/>
      <c r="M25" s="849"/>
      <c r="N25" s="850"/>
      <c r="O25" s="240"/>
      <c r="P25" s="223" t="str">
        <f>IF(COUNTIF(A:A,"PRINT")=0,"PRINT",IF(AND(E25&lt;&gt;"",COUNTIF(P26:$P$56,"PRINT")=0),"PRINT",""))</f>
        <v>PRINT</v>
      </c>
      <c r="Q25" s="77"/>
      <c r="R25" s="249" t="str">
        <f>IF(E25="","",MATCH(E25,'B_Beskrivning av förbättringar'!$Q$94:$Q$103,0))</f>
        <v/>
      </c>
      <c r="S25" s="293"/>
      <c r="T25" s="77"/>
      <c r="U25" s="77"/>
      <c r="V25" s="77"/>
      <c r="W25" s="77"/>
      <c r="X25" s="77"/>
      <c r="Y25" s="77"/>
      <c r="Z25" s="77"/>
      <c r="AA25" s="77"/>
      <c r="AB25" s="77"/>
      <c r="AC25" s="77"/>
      <c r="AD25" s="77"/>
      <c r="AE25" s="77"/>
      <c r="AF25" s="77"/>
      <c r="AG25" s="77"/>
      <c r="AH25" s="77"/>
      <c r="AI25" s="77"/>
      <c r="AJ25" s="77"/>
      <c r="AK25" s="77"/>
      <c r="AL25" s="294" t="b">
        <f>CNTR_MeasurementRelevant=EUconst_NotRelevant</f>
        <v>0</v>
      </c>
      <c r="AM25" s="76"/>
      <c r="AN25" s="76"/>
      <c r="AO25" s="76"/>
      <c r="AP25" s="76"/>
      <c r="AQ25" s="76"/>
      <c r="AR25" s="76"/>
      <c r="AS25" s="76"/>
      <c r="AT25" s="76"/>
      <c r="AU25" s="76"/>
      <c r="AV25" s="76"/>
      <c r="AW25" s="76"/>
      <c r="AX25" s="76"/>
      <c r="AY25" s="76"/>
      <c r="AZ25" s="76"/>
      <c r="BA25" s="76"/>
      <c r="BB25" s="76"/>
      <c r="BC25" s="76"/>
      <c r="BD25" s="76"/>
      <c r="BE25" s="76"/>
      <c r="BF25" s="76"/>
    </row>
    <row r="26" spans="1:96" s="26" customFormat="1" ht="15" customHeight="1" thickBot="1" x14ac:dyDescent="0.25">
      <c r="A26" s="68"/>
      <c r="B26" s="143"/>
      <c r="C26" s="123"/>
      <c r="K26" s="842" t="str">
        <f>IF(E25="","",INDEX('B_Beskrivning av förbättringar'!$K$94:$K$103,R25))</f>
        <v/>
      </c>
      <c r="L26" s="843"/>
      <c r="M26" s="842" t="str">
        <f>IF(E25="","",INDEX('B_Beskrivning av förbättringar'!$M$94:$M$103,R25))</f>
        <v/>
      </c>
      <c r="N26" s="843"/>
      <c r="O26" s="240"/>
      <c r="P26" s="57"/>
      <c r="Q26" s="77"/>
      <c r="R26" s="77"/>
      <c r="S26" s="77"/>
      <c r="T26" s="77"/>
      <c r="U26" s="77"/>
      <c r="V26" s="77"/>
      <c r="W26" s="77"/>
      <c r="X26" s="77"/>
      <c r="Y26" s="77"/>
      <c r="Z26" s="77"/>
      <c r="AA26" s="77"/>
      <c r="AB26" s="77"/>
      <c r="AC26" s="77"/>
      <c r="AD26" s="77"/>
      <c r="AE26" s="77"/>
      <c r="AF26" s="77"/>
      <c r="AG26" s="77"/>
      <c r="AH26" s="77"/>
      <c r="AI26" s="77"/>
      <c r="AJ26" s="77"/>
      <c r="AK26" s="77"/>
      <c r="AL26" s="294" t="b">
        <f>AND(COUNTA(CNTR_ListRelevantSections)&gt;0,E25="")</f>
        <v>0</v>
      </c>
      <c r="AM26" s="76"/>
      <c r="AN26" s="76"/>
      <c r="AO26" s="76"/>
      <c r="AP26" s="76"/>
      <c r="AQ26" s="76"/>
      <c r="AR26" s="76"/>
      <c r="AS26" s="76"/>
      <c r="AT26" s="76"/>
      <c r="AU26" s="76"/>
      <c r="AV26" s="76"/>
      <c r="AW26" s="76"/>
      <c r="AX26" s="76"/>
      <c r="AY26" s="76"/>
      <c r="AZ26" s="76"/>
      <c r="BA26" s="76"/>
      <c r="BB26" s="76"/>
      <c r="BC26" s="76"/>
      <c r="BD26" s="76"/>
      <c r="BE26" s="76"/>
      <c r="BF26" s="76"/>
    </row>
    <row r="27" spans="1:96" s="28" customFormat="1" ht="5.0999999999999996" customHeight="1" x14ac:dyDescent="0.2">
      <c r="A27" s="70"/>
      <c r="B27" s="213"/>
      <c r="C27" s="15"/>
      <c r="D27" s="15"/>
      <c r="E27" s="15"/>
      <c r="F27" s="15"/>
      <c r="G27" s="5"/>
      <c r="H27" s="5"/>
      <c r="I27" s="5"/>
      <c r="M27" s="5"/>
      <c r="N27" s="5"/>
      <c r="O27" s="151"/>
      <c r="P27" s="214"/>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252"/>
      <c r="AN27" s="252"/>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2"/>
      <c r="BL27" s="252"/>
      <c r="BM27" s="252"/>
      <c r="BN27" s="252"/>
      <c r="BO27" s="252"/>
      <c r="BP27" s="252"/>
      <c r="BQ27" s="252"/>
      <c r="BR27" s="252"/>
      <c r="BS27" s="252"/>
      <c r="BT27" s="252"/>
      <c r="BU27" s="252"/>
      <c r="BV27" s="252"/>
      <c r="BW27" s="252"/>
      <c r="BX27" s="252"/>
      <c r="BY27" s="252"/>
      <c r="BZ27" s="252"/>
      <c r="CA27" s="252"/>
      <c r="CB27" s="252"/>
      <c r="CC27" s="252"/>
      <c r="CD27" s="252"/>
      <c r="CE27" s="252"/>
      <c r="CF27" s="252"/>
      <c r="CG27" s="252"/>
      <c r="CH27" s="252"/>
      <c r="CI27" s="252"/>
      <c r="CJ27" s="252"/>
      <c r="CK27" s="252"/>
      <c r="CL27" s="252"/>
      <c r="CM27" s="252"/>
      <c r="CN27" s="252"/>
      <c r="CO27" s="252"/>
      <c r="CP27" s="252"/>
      <c r="CQ27" s="252"/>
      <c r="CR27" s="252"/>
    </row>
    <row r="28" spans="1:96" s="28" customFormat="1" ht="12.75" customHeight="1" x14ac:dyDescent="0.2">
      <c r="A28" s="70"/>
      <c r="B28" s="213"/>
      <c r="C28" s="15"/>
      <c r="D28" s="15"/>
      <c r="F28" s="844"/>
      <c r="G28" s="845"/>
      <c r="H28" s="845"/>
      <c r="I28" s="845"/>
      <c r="J28" s="845"/>
      <c r="K28" s="845"/>
      <c r="L28" s="845"/>
      <c r="M28" s="846"/>
      <c r="N28" s="5"/>
      <c r="O28" s="240"/>
      <c r="P28" s="214"/>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252"/>
      <c r="AN28" s="252"/>
      <c r="AO28" s="252"/>
      <c r="AP28" s="252"/>
      <c r="AQ28" s="252"/>
      <c r="AR28" s="252"/>
      <c r="AS28" s="252"/>
      <c r="AT28" s="252"/>
      <c r="AU28" s="252"/>
      <c r="AV28" s="252"/>
      <c r="AW28" s="252"/>
      <c r="AX28" s="252"/>
      <c r="AY28" s="252"/>
      <c r="AZ28" s="252"/>
      <c r="BA28" s="252"/>
      <c r="BB28" s="252"/>
      <c r="BC28" s="252"/>
      <c r="BD28" s="252"/>
      <c r="BE28" s="252"/>
      <c r="BF28" s="252"/>
      <c r="BG28" s="252"/>
      <c r="BH28" s="252"/>
      <c r="BI28" s="252"/>
      <c r="BJ28" s="252"/>
      <c r="BK28" s="252"/>
      <c r="BL28" s="252"/>
      <c r="BM28" s="252"/>
      <c r="BN28" s="252"/>
      <c r="BO28" s="252"/>
      <c r="BP28" s="252"/>
      <c r="BQ28" s="252"/>
      <c r="BR28" s="252"/>
      <c r="BS28" s="252"/>
      <c r="BT28" s="252"/>
      <c r="BU28" s="252"/>
      <c r="BV28" s="252"/>
      <c r="BW28" s="252"/>
      <c r="BX28" s="252"/>
      <c r="BY28" s="252"/>
      <c r="BZ28" s="252"/>
      <c r="CA28" s="252"/>
      <c r="CB28" s="252"/>
      <c r="CC28" s="252"/>
      <c r="CD28" s="252"/>
      <c r="CE28" s="252"/>
      <c r="CF28" s="252"/>
      <c r="CG28" s="252"/>
      <c r="CH28" s="252"/>
      <c r="CI28" s="252"/>
      <c r="CJ28" s="252"/>
      <c r="CK28" s="252"/>
      <c r="CL28" s="252"/>
      <c r="CM28" s="252"/>
      <c r="CN28" s="252"/>
      <c r="CO28" s="252"/>
      <c r="CP28" s="252"/>
      <c r="CQ28" s="252"/>
      <c r="CR28" s="252"/>
    </row>
    <row r="29" spans="1:96" ht="5.0999999999999996" customHeight="1" x14ac:dyDescent="0.2">
      <c r="A29" s="68"/>
      <c r="B29" s="213"/>
      <c r="C29" s="41"/>
      <c r="D29" s="216"/>
      <c r="F29" s="26"/>
      <c r="G29" s="26"/>
      <c r="I29" s="217"/>
      <c r="J29" s="217"/>
      <c r="K29" s="217"/>
      <c r="L29" s="217"/>
      <c r="M29" s="217"/>
      <c r="N29" s="217"/>
      <c r="O29" s="67"/>
      <c r="P29" s="57"/>
      <c r="AL29" s="152"/>
    </row>
    <row r="30" spans="1:96" ht="38.85" customHeight="1" x14ac:dyDescent="0.2">
      <c r="A30" s="68"/>
      <c r="B30" s="213"/>
      <c r="C30" s="41"/>
      <c r="D30" s="216"/>
      <c r="E30" s="253"/>
      <c r="F30" s="254" t="str">
        <f>Translations!$B$601</f>
        <v>Krävd nivå:</v>
      </c>
      <c r="G30" s="847" t="str">
        <f>Translations!$B$610</f>
        <v xml:space="preserve">Skäl för tidigare avvikelse: </v>
      </c>
      <c r="H30" s="847"/>
      <c r="I30" s="253" t="str">
        <f>Translations!$B$611</f>
        <v>Inverkan på nivåer?</v>
      </c>
      <c r="J30" s="253" t="str">
        <f>Translations!$B$612</f>
        <v>Vidtagna åtgärder:</v>
      </c>
      <c r="K30" s="254" t="str">
        <f>Translations!$B$585</f>
        <v>När?</v>
      </c>
      <c r="L30" s="254" t="str">
        <f>Translations!$B$603</f>
        <v>Tillämpad nivå:</v>
      </c>
      <c r="M30" s="217"/>
      <c r="N30" s="217"/>
      <c r="O30" s="240"/>
      <c r="P30" s="57"/>
      <c r="AA30" s="255"/>
      <c r="AB30" s="255" t="s">
        <v>22</v>
      </c>
      <c r="AC30" s="152" t="str">
        <f>G30</f>
        <v xml:space="preserve">Skäl för tidigare avvikelse: </v>
      </c>
      <c r="AD30" s="152" t="str">
        <f>I30</f>
        <v>Inverkan på nivåer?</v>
      </c>
      <c r="AE30" s="152" t="str">
        <f>J30</f>
        <v>Vidtagna åtgärder:</v>
      </c>
      <c r="AF30" s="152" t="str">
        <f>K30</f>
        <v>När?</v>
      </c>
      <c r="AG30" s="152" t="str">
        <f>L30</f>
        <v>Tillämpad nivå:</v>
      </c>
      <c r="AL30" s="152"/>
    </row>
    <row r="31" spans="1:96" ht="12.75" customHeight="1" x14ac:dyDescent="0.2">
      <c r="A31" s="68"/>
      <c r="B31" s="213"/>
      <c r="C31" s="41"/>
      <c r="D31" s="216"/>
      <c r="E31" s="224" t="s">
        <v>6</v>
      </c>
      <c r="F31" s="257" t="str">
        <f>IF(R31="","",IF(CNTR_SmallEmitter,1,R31))</f>
        <v/>
      </c>
      <c r="G31" s="826"/>
      <c r="H31" s="827"/>
      <c r="I31" s="99"/>
      <c r="J31" s="99"/>
      <c r="K31" s="221"/>
      <c r="L31" s="258"/>
      <c r="M31" s="834" t="str">
        <f>IF(OR(ISBLANK(L31),L31=EUconst_NoTier),"",IF(S31=0,EUconst_NotApplicable,IF(ISERROR(S31),"",S31)))</f>
        <v/>
      </c>
      <c r="N31" s="835"/>
      <c r="O31" s="240"/>
      <c r="P31" s="57"/>
      <c r="R31" s="295" t="str">
        <f>IF(E25="","",INDEX(EUwideConstants!$N$648:$N$650,MATCH(K26,EUwideConstants!$B$648:$B$650,0))-IF(M26=INDEX(SourceCategoryCEMS,2),1,0))</f>
        <v/>
      </c>
      <c r="S31" s="295" t="str">
        <f>IF(L31="","",IF(L31=EUconst_NA,"",INDEX(EUwideConstants!$H$648:$M$650,MATCH(K26,EUwideConstants!$B$648:$B$650,0),MATCH(L31,CNTR_TierList,0))))</f>
        <v/>
      </c>
      <c r="T31" s="57"/>
      <c r="U31" s="57"/>
      <c r="V31" s="57"/>
      <c r="W31" s="57"/>
      <c r="X31" s="57"/>
      <c r="Y31" s="57"/>
      <c r="Z31" s="57"/>
      <c r="AA31" s="82"/>
      <c r="AC31" s="223" t="b">
        <f>AND(COUNTA(CNTR_ListRelevantSections)&gt;0,E25="")</f>
        <v>0</v>
      </c>
      <c r="AD31" s="223" t="b">
        <f>AC31</f>
        <v>0</v>
      </c>
      <c r="AE31" s="223" t="b">
        <f>AD31</f>
        <v>0</v>
      </c>
      <c r="AF31" s="223" t="b">
        <f>OR(AD31,AND(J31&lt;&gt;"",J31=FALSE))</f>
        <v>0</v>
      </c>
      <c r="AG31" s="223" t="b">
        <f>OR(AF31,AND(I31&lt;&gt;"",I31=FALSE))</f>
        <v>0</v>
      </c>
      <c r="AH31" s="57"/>
      <c r="AI31" s="57"/>
      <c r="AJ31" s="57"/>
      <c r="AK31" s="57"/>
      <c r="AL31" s="251" t="b">
        <f>AL26</f>
        <v>0</v>
      </c>
    </row>
    <row r="32" spans="1:96" s="28" customFormat="1" ht="5.0999999999999996" customHeight="1" x14ac:dyDescent="0.2">
      <c r="A32" s="70"/>
      <c r="B32" s="213"/>
      <c r="C32" s="15"/>
      <c r="D32" s="121"/>
      <c r="G32" s="121"/>
      <c r="H32" s="121"/>
      <c r="I32" s="121"/>
      <c r="J32" s="121"/>
      <c r="O32" s="8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82"/>
    </row>
    <row r="33" spans="1:96" s="28" customFormat="1" ht="12.75" customHeight="1" x14ac:dyDescent="0.2">
      <c r="A33" s="70"/>
      <c r="B33" s="213"/>
      <c r="E33" s="121" t="s">
        <v>8</v>
      </c>
      <c r="F33" s="259" t="str">
        <f>Translations!$B$94</f>
        <v>Beskrivning</v>
      </c>
      <c r="G33" s="260"/>
      <c r="H33" s="121"/>
      <c r="I33" s="121"/>
      <c r="J33" s="121"/>
      <c r="K33" s="121"/>
      <c r="L33" s="121"/>
      <c r="M33" s="121"/>
      <c r="N33" s="121"/>
      <c r="O33" s="240"/>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82"/>
    </row>
    <row r="34" spans="1:96" s="28" customFormat="1" ht="12.75" customHeight="1" x14ac:dyDescent="0.2">
      <c r="A34" s="70"/>
      <c r="B34" s="213"/>
      <c r="E34" s="121"/>
      <c r="F34" s="757" t="str">
        <f>Translations!$B$588</f>
        <v>Om du behöver mer utrymme för beskrivningen kan du också använda externa filer och hänvisa till dem här.</v>
      </c>
      <c r="G34" s="757"/>
      <c r="H34" s="757"/>
      <c r="I34" s="757"/>
      <c r="J34" s="757"/>
      <c r="K34" s="757"/>
      <c r="L34" s="757"/>
      <c r="M34" s="757"/>
      <c r="N34" s="757"/>
      <c r="O34" s="240"/>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82"/>
    </row>
    <row r="35" spans="1:96" s="28" customFormat="1" ht="12.75" customHeight="1" x14ac:dyDescent="0.2">
      <c r="A35" s="261"/>
      <c r="B35" s="213"/>
      <c r="D35" s="121"/>
      <c r="E35" s="121"/>
      <c r="F35" s="836"/>
      <c r="G35" s="837"/>
      <c r="H35" s="837"/>
      <c r="I35" s="837"/>
      <c r="J35" s="837"/>
      <c r="K35" s="837"/>
      <c r="L35" s="837"/>
      <c r="M35" s="837"/>
      <c r="N35" s="838"/>
      <c r="O35" s="240"/>
      <c r="P35" s="82"/>
      <c r="Q35" s="82"/>
      <c r="R35" s="82"/>
      <c r="S35" s="82"/>
      <c r="T35" s="82"/>
      <c r="U35" s="82"/>
      <c r="V35" s="82"/>
      <c r="W35" s="82"/>
      <c r="X35" s="82"/>
      <c r="Y35" s="82"/>
      <c r="Z35" s="82"/>
      <c r="AA35" s="82"/>
      <c r="AB35" s="82"/>
      <c r="AC35" s="82"/>
      <c r="AD35" s="82"/>
      <c r="AE35" s="82"/>
      <c r="AF35" s="82"/>
      <c r="AG35" s="82"/>
      <c r="AH35" s="82"/>
      <c r="AI35" s="82"/>
      <c r="AJ35" s="82"/>
      <c r="AK35" s="82"/>
      <c r="AL35" s="251" t="b">
        <f>AL26</f>
        <v>0</v>
      </c>
    </row>
    <row r="36" spans="1:96" s="28" customFormat="1" ht="12.75" customHeight="1" x14ac:dyDescent="0.2">
      <c r="A36" s="261"/>
      <c r="B36" s="213"/>
      <c r="D36" s="121"/>
      <c r="E36" s="121"/>
      <c r="F36" s="828"/>
      <c r="G36" s="829"/>
      <c r="H36" s="829"/>
      <c r="I36" s="829"/>
      <c r="J36" s="829"/>
      <c r="K36" s="829"/>
      <c r="L36" s="829"/>
      <c r="M36" s="829"/>
      <c r="N36" s="830"/>
      <c r="O36" s="240"/>
      <c r="P36" s="82"/>
      <c r="Q36" s="82"/>
      <c r="R36" s="82"/>
      <c r="S36" s="82"/>
      <c r="T36" s="82"/>
      <c r="U36" s="82"/>
      <c r="V36" s="82"/>
      <c r="W36" s="82"/>
      <c r="X36" s="82"/>
      <c r="Y36" s="82"/>
      <c r="Z36" s="82"/>
      <c r="AA36" s="82"/>
      <c r="AB36" s="82"/>
      <c r="AC36" s="82"/>
      <c r="AD36" s="82"/>
      <c r="AE36" s="82"/>
      <c r="AF36" s="82"/>
      <c r="AG36" s="82"/>
      <c r="AH36" s="82"/>
      <c r="AI36" s="82"/>
      <c r="AJ36" s="82"/>
      <c r="AK36" s="82"/>
      <c r="AL36" s="251" t="b">
        <f>AL35</f>
        <v>0</v>
      </c>
    </row>
    <row r="37" spans="1:96" s="28" customFormat="1" ht="12.75" customHeight="1" x14ac:dyDescent="0.2">
      <c r="A37" s="261"/>
      <c r="B37" s="213"/>
      <c r="D37" s="121"/>
      <c r="E37" s="121"/>
      <c r="F37" s="828"/>
      <c r="G37" s="829"/>
      <c r="H37" s="829"/>
      <c r="I37" s="829"/>
      <c r="J37" s="829"/>
      <c r="K37" s="829"/>
      <c r="L37" s="829"/>
      <c r="M37" s="829"/>
      <c r="N37" s="830"/>
      <c r="O37" s="240"/>
      <c r="P37" s="82"/>
      <c r="Q37" s="82"/>
      <c r="R37" s="82"/>
      <c r="S37" s="82"/>
      <c r="T37" s="82"/>
      <c r="U37" s="82"/>
      <c r="V37" s="82"/>
      <c r="W37" s="82"/>
      <c r="X37" s="82"/>
      <c r="Y37" s="82"/>
      <c r="Z37" s="82"/>
      <c r="AA37" s="82"/>
      <c r="AB37" s="82"/>
      <c r="AC37" s="82"/>
      <c r="AD37" s="82"/>
      <c r="AE37" s="82"/>
      <c r="AF37" s="82"/>
      <c r="AG37" s="82"/>
      <c r="AH37" s="82"/>
      <c r="AI37" s="82"/>
      <c r="AJ37" s="82"/>
      <c r="AK37" s="82"/>
      <c r="AL37" s="251" t="b">
        <f>AL36</f>
        <v>0</v>
      </c>
    </row>
    <row r="38" spans="1:96" s="28" customFormat="1" ht="12.75" customHeight="1" x14ac:dyDescent="0.2">
      <c r="A38" s="261"/>
      <c r="B38" s="213"/>
      <c r="D38" s="121"/>
      <c r="E38" s="121"/>
      <c r="F38" s="828"/>
      <c r="G38" s="829"/>
      <c r="H38" s="829"/>
      <c r="I38" s="829"/>
      <c r="J38" s="829"/>
      <c r="K38" s="829"/>
      <c r="L38" s="829"/>
      <c r="M38" s="829"/>
      <c r="N38" s="830"/>
      <c r="O38" s="240"/>
      <c r="P38" s="82"/>
      <c r="Q38" s="82"/>
      <c r="R38" s="82"/>
      <c r="S38" s="82"/>
      <c r="T38" s="82"/>
      <c r="U38" s="82"/>
      <c r="V38" s="82"/>
      <c r="W38" s="82"/>
      <c r="X38" s="82"/>
      <c r="Y38" s="82"/>
      <c r="Z38" s="82"/>
      <c r="AA38" s="82"/>
      <c r="AB38" s="82"/>
      <c r="AC38" s="82"/>
      <c r="AD38" s="82"/>
      <c r="AE38" s="82"/>
      <c r="AF38" s="82"/>
      <c r="AG38" s="82"/>
      <c r="AH38" s="82"/>
      <c r="AI38" s="82"/>
      <c r="AJ38" s="82"/>
      <c r="AK38" s="82"/>
      <c r="AL38" s="251" t="b">
        <f>AL37</f>
        <v>0</v>
      </c>
    </row>
    <row r="39" spans="1:96" s="28" customFormat="1" ht="12.75" customHeight="1" x14ac:dyDescent="0.2">
      <c r="A39" s="261"/>
      <c r="B39" s="213"/>
      <c r="D39" s="121"/>
      <c r="E39" s="121"/>
      <c r="F39" s="828"/>
      <c r="G39" s="829"/>
      <c r="H39" s="829"/>
      <c r="I39" s="829"/>
      <c r="J39" s="829"/>
      <c r="K39" s="829"/>
      <c r="L39" s="829"/>
      <c r="M39" s="829"/>
      <c r="N39" s="830"/>
      <c r="O39" s="240"/>
      <c r="P39" s="82"/>
      <c r="Q39" s="82"/>
      <c r="R39" s="82"/>
      <c r="S39" s="82"/>
      <c r="T39" s="82"/>
      <c r="U39" s="82"/>
      <c r="V39" s="82"/>
      <c r="W39" s="82"/>
      <c r="X39" s="82"/>
      <c r="Y39" s="82"/>
      <c r="Z39" s="82"/>
      <c r="AA39" s="82"/>
      <c r="AB39" s="82"/>
      <c r="AC39" s="82"/>
      <c r="AD39" s="82"/>
      <c r="AE39" s="82"/>
      <c r="AF39" s="82"/>
      <c r="AG39" s="82"/>
      <c r="AH39" s="82"/>
      <c r="AI39" s="82"/>
      <c r="AJ39" s="82"/>
      <c r="AK39" s="82"/>
      <c r="AL39" s="251" t="b">
        <f>AL38</f>
        <v>0</v>
      </c>
    </row>
    <row r="40" spans="1:96" s="28" customFormat="1" ht="12.75" customHeight="1" x14ac:dyDescent="0.2">
      <c r="A40" s="261"/>
      <c r="B40" s="213"/>
      <c r="D40" s="121"/>
      <c r="E40" s="121"/>
      <c r="F40" s="831"/>
      <c r="G40" s="832"/>
      <c r="H40" s="832"/>
      <c r="I40" s="832"/>
      <c r="J40" s="832"/>
      <c r="K40" s="832"/>
      <c r="L40" s="832"/>
      <c r="M40" s="832"/>
      <c r="N40" s="833"/>
      <c r="O40" s="240"/>
      <c r="P40" s="82"/>
      <c r="Q40" s="82"/>
      <c r="R40" s="82"/>
      <c r="S40" s="82"/>
      <c r="T40" s="82"/>
      <c r="U40" s="82"/>
      <c r="V40" s="82"/>
      <c r="W40" s="82"/>
      <c r="X40" s="82"/>
      <c r="Y40" s="82"/>
      <c r="Z40" s="82"/>
      <c r="AA40" s="82"/>
      <c r="AB40" s="82"/>
      <c r="AC40" s="82"/>
      <c r="AD40" s="82"/>
      <c r="AE40" s="82"/>
      <c r="AF40" s="82"/>
      <c r="AG40" s="82"/>
      <c r="AH40" s="82"/>
      <c r="AI40" s="82"/>
      <c r="AJ40" s="82"/>
      <c r="AK40" s="82"/>
      <c r="AL40" s="251" t="b">
        <f>AL39</f>
        <v>0</v>
      </c>
    </row>
    <row r="41" spans="1:96" ht="12.75" customHeight="1" thickBot="1" x14ac:dyDescent="0.25">
      <c r="A41" s="68"/>
      <c r="B41" s="213"/>
      <c r="C41" s="132"/>
      <c r="D41" s="289"/>
      <c r="E41" s="131"/>
      <c r="F41" s="132"/>
      <c r="G41" s="133"/>
      <c r="H41" s="133"/>
      <c r="I41" s="133"/>
      <c r="J41" s="133"/>
      <c r="K41" s="133"/>
      <c r="L41" s="133"/>
      <c r="M41" s="133"/>
      <c r="N41" s="133"/>
      <c r="O41" s="240"/>
      <c r="P41" s="57"/>
      <c r="T41" s="188"/>
      <c r="U41" s="188"/>
      <c r="V41" s="188"/>
      <c r="W41" s="188"/>
      <c r="X41" s="188"/>
      <c r="Y41" s="188"/>
      <c r="Z41" s="188"/>
      <c r="AA41" s="188"/>
      <c r="AB41" s="188"/>
      <c r="AC41" s="188"/>
      <c r="AD41" s="188"/>
      <c r="AE41" s="188"/>
      <c r="AF41" s="188"/>
      <c r="AG41" s="188"/>
      <c r="AH41" s="188"/>
      <c r="AI41" s="188"/>
      <c r="AJ41" s="188"/>
      <c r="AK41" s="188"/>
    </row>
    <row r="42" spans="1:96" ht="12.75" customHeight="1" thickBot="1" x14ac:dyDescent="0.25">
      <c r="A42" s="68"/>
      <c r="B42" s="227"/>
      <c r="E42" s="290"/>
      <c r="F42" s="290"/>
      <c r="G42" s="290"/>
      <c r="H42" s="290"/>
      <c r="I42" s="290"/>
      <c r="J42" s="290"/>
      <c r="K42" s="290"/>
      <c r="L42" s="290"/>
      <c r="M42" s="123"/>
      <c r="N42" s="123"/>
      <c r="O42" s="67"/>
      <c r="P42" s="57"/>
    </row>
    <row r="43" spans="1:96" s="28" customFormat="1" ht="15" customHeight="1" thickBot="1" x14ac:dyDescent="0.25">
      <c r="A43" s="159" t="str">
        <f>IF(E43="","","PRINT")</f>
        <v/>
      </c>
      <c r="B43" s="71"/>
      <c r="C43" s="291">
        <f>C25+1</f>
        <v>2</v>
      </c>
      <c r="D43" s="292"/>
      <c r="E43" s="848"/>
      <c r="F43" s="849"/>
      <c r="G43" s="849"/>
      <c r="H43" s="849"/>
      <c r="I43" s="849"/>
      <c r="J43" s="849"/>
      <c r="K43" s="849"/>
      <c r="L43" s="849"/>
      <c r="M43" s="849"/>
      <c r="N43" s="850"/>
      <c r="O43" s="67"/>
      <c r="P43" s="223" t="str">
        <f>IF(AND(E43&lt;&gt;"",COUNTIF(P44:$P$219,"PRINT")=0),"PRINT","")</f>
        <v/>
      </c>
      <c r="Q43" s="77"/>
      <c r="R43" s="249" t="str">
        <f>IF(E43="","",MATCH(E43,'B_Beskrivning av förbättringar'!$Q$94:$Q$103,0))</f>
        <v/>
      </c>
      <c r="S43" s="293"/>
      <c r="T43" s="77"/>
      <c r="U43" s="77"/>
      <c r="V43" s="77"/>
      <c r="W43" s="77"/>
      <c r="X43" s="77"/>
      <c r="Y43" s="77"/>
      <c r="Z43" s="77"/>
      <c r="AA43" s="77"/>
      <c r="AB43" s="77"/>
      <c r="AC43" s="77"/>
      <c r="AD43" s="77"/>
      <c r="AE43" s="77"/>
      <c r="AF43" s="77"/>
      <c r="AG43" s="77"/>
      <c r="AH43" s="77"/>
      <c r="AI43" s="77"/>
      <c r="AJ43" s="77"/>
      <c r="AK43" s="77"/>
      <c r="AL43" s="294" t="b">
        <f>CNTR_MeasurementRelevant=EUconst_NotRelevant</f>
        <v>0</v>
      </c>
      <c r="AM43" s="76"/>
      <c r="AN43" s="76"/>
      <c r="AO43" s="76"/>
      <c r="AP43" s="76"/>
      <c r="AQ43" s="76"/>
      <c r="AR43" s="76"/>
      <c r="AS43" s="76"/>
      <c r="AT43" s="76"/>
      <c r="AU43" s="76"/>
      <c r="AV43" s="76"/>
      <c r="AW43" s="76"/>
      <c r="AX43" s="76"/>
      <c r="AY43" s="76"/>
      <c r="AZ43" s="76"/>
      <c r="BA43" s="76"/>
      <c r="BB43" s="76"/>
      <c r="BC43" s="76"/>
      <c r="BD43" s="76"/>
      <c r="BE43" s="76"/>
      <c r="BF43" s="76"/>
    </row>
    <row r="44" spans="1:96" s="26" customFormat="1" ht="15" customHeight="1" thickBot="1" x14ac:dyDescent="0.25">
      <c r="A44" s="68"/>
      <c r="B44" s="143"/>
      <c r="C44" s="123"/>
      <c r="K44" s="842" t="str">
        <f>IF(E43="","",INDEX('B_Beskrivning av förbättringar'!$K$94:$K$103,R43))</f>
        <v/>
      </c>
      <c r="L44" s="843"/>
      <c r="M44" s="842" t="str">
        <f>IF(E43="","",INDEX('B_Beskrivning av förbättringar'!$M$94:$M$103,R43))</f>
        <v/>
      </c>
      <c r="N44" s="843"/>
      <c r="O44" s="67"/>
      <c r="P44" s="57"/>
      <c r="Q44" s="77"/>
      <c r="R44" s="77"/>
      <c r="S44" s="77"/>
      <c r="T44" s="77"/>
      <c r="U44" s="77"/>
      <c r="V44" s="77"/>
      <c r="W44" s="77"/>
      <c r="X44" s="77"/>
      <c r="Y44" s="77"/>
      <c r="Z44" s="77"/>
      <c r="AA44" s="77"/>
      <c r="AB44" s="77"/>
      <c r="AC44" s="77"/>
      <c r="AD44" s="77"/>
      <c r="AE44" s="77"/>
      <c r="AF44" s="77"/>
      <c r="AG44" s="77"/>
      <c r="AH44" s="77"/>
      <c r="AI44" s="77"/>
      <c r="AJ44" s="77"/>
      <c r="AK44" s="77"/>
      <c r="AL44" s="294" t="b">
        <f>AND(COUNTA(CNTR_ListRelevantSections)&gt;0,E43="")</f>
        <v>0</v>
      </c>
      <c r="AM44" s="76"/>
      <c r="AN44" s="76"/>
      <c r="AO44" s="76"/>
      <c r="AP44" s="76"/>
      <c r="AQ44" s="76"/>
      <c r="AR44" s="76"/>
      <c r="AS44" s="76"/>
      <c r="AT44" s="76"/>
      <c r="AU44" s="76"/>
      <c r="AV44" s="76"/>
      <c r="AW44" s="76"/>
      <c r="AX44" s="76"/>
      <c r="AY44" s="76"/>
      <c r="AZ44" s="76"/>
      <c r="BA44" s="76"/>
      <c r="BB44" s="76"/>
      <c r="BC44" s="76"/>
      <c r="BD44" s="76"/>
      <c r="BE44" s="76"/>
      <c r="BF44" s="76"/>
    </row>
    <row r="45" spans="1:96" s="28" customFormat="1" ht="5.0999999999999996" customHeight="1" x14ac:dyDescent="0.2">
      <c r="A45" s="70"/>
      <c r="B45" s="213"/>
      <c r="C45" s="15"/>
      <c r="D45" s="15"/>
      <c r="E45" s="15"/>
      <c r="F45" s="15"/>
      <c r="G45" s="5"/>
      <c r="H45" s="5"/>
      <c r="I45" s="5"/>
      <c r="M45" s="5"/>
      <c r="N45" s="5"/>
      <c r="O45" s="151"/>
      <c r="P45" s="214"/>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252"/>
      <c r="BI45" s="252"/>
      <c r="BJ45" s="252"/>
      <c r="BK45" s="252"/>
      <c r="BL45" s="252"/>
      <c r="BM45" s="252"/>
      <c r="BN45" s="252"/>
      <c r="BO45" s="252"/>
      <c r="BP45" s="252"/>
      <c r="BQ45" s="252"/>
      <c r="BR45" s="252"/>
      <c r="BS45" s="252"/>
      <c r="BT45" s="252"/>
      <c r="BU45" s="252"/>
      <c r="BV45" s="252"/>
      <c r="BW45" s="252"/>
      <c r="BX45" s="252"/>
      <c r="BY45" s="252"/>
      <c r="BZ45" s="252"/>
      <c r="CA45" s="252"/>
      <c r="CB45" s="252"/>
      <c r="CC45" s="252"/>
      <c r="CD45" s="252"/>
      <c r="CE45" s="252"/>
      <c r="CF45" s="252"/>
      <c r="CG45" s="252"/>
      <c r="CH45" s="252"/>
      <c r="CI45" s="252"/>
      <c r="CJ45" s="252"/>
      <c r="CK45" s="252"/>
      <c r="CL45" s="252"/>
      <c r="CM45" s="252"/>
      <c r="CN45" s="252"/>
      <c r="CO45" s="252"/>
      <c r="CP45" s="252"/>
      <c r="CQ45" s="252"/>
      <c r="CR45" s="252"/>
    </row>
    <row r="46" spans="1:96" s="28" customFormat="1" ht="12.75" customHeight="1" x14ac:dyDescent="0.2">
      <c r="A46" s="70"/>
      <c r="B46" s="213"/>
      <c r="C46" s="15"/>
      <c r="D46" s="15"/>
      <c r="F46" s="844" t="str">
        <f>IF(E43="","",HYPERLINK("#JUMP_F_10",EUconst_FurtherGuidancePoint1))</f>
        <v/>
      </c>
      <c r="G46" s="845"/>
      <c r="H46" s="845"/>
      <c r="I46" s="845"/>
      <c r="J46" s="845"/>
      <c r="K46" s="845"/>
      <c r="L46" s="845"/>
      <c r="M46" s="846"/>
      <c r="N46" s="5"/>
      <c r="O46" s="151"/>
      <c r="P46" s="214"/>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252"/>
      <c r="AN46" s="252"/>
      <c r="AO46" s="252"/>
      <c r="AP46" s="252"/>
      <c r="AQ46" s="252"/>
      <c r="AR46" s="252"/>
      <c r="AS46" s="252"/>
      <c r="AT46" s="252"/>
      <c r="AU46" s="252"/>
      <c r="AV46" s="252"/>
      <c r="AW46" s="252"/>
      <c r="AX46" s="252"/>
      <c r="AY46" s="252"/>
      <c r="AZ46" s="252"/>
      <c r="BA46" s="252"/>
      <c r="BB46" s="252"/>
      <c r="BC46" s="252"/>
      <c r="BD46" s="252"/>
      <c r="BE46" s="252"/>
      <c r="BF46" s="252"/>
      <c r="BG46" s="252"/>
      <c r="BH46" s="252"/>
      <c r="BI46" s="252"/>
      <c r="BJ46" s="252"/>
      <c r="BK46" s="252"/>
      <c r="BL46" s="252"/>
      <c r="BM46" s="252"/>
      <c r="BN46" s="252"/>
      <c r="BO46" s="252"/>
      <c r="BP46" s="252"/>
      <c r="BQ46" s="252"/>
      <c r="BR46" s="252"/>
      <c r="BS46" s="252"/>
      <c r="BT46" s="252"/>
      <c r="BU46" s="252"/>
      <c r="BV46" s="252"/>
      <c r="BW46" s="252"/>
      <c r="BX46" s="252"/>
      <c r="BY46" s="252"/>
      <c r="BZ46" s="252"/>
      <c r="CA46" s="252"/>
      <c r="CB46" s="252"/>
      <c r="CC46" s="252"/>
      <c r="CD46" s="252"/>
      <c r="CE46" s="252"/>
      <c r="CF46" s="252"/>
      <c r="CG46" s="252"/>
      <c r="CH46" s="252"/>
      <c r="CI46" s="252"/>
      <c r="CJ46" s="252"/>
      <c r="CK46" s="252"/>
      <c r="CL46" s="252"/>
      <c r="CM46" s="252"/>
      <c r="CN46" s="252"/>
      <c r="CO46" s="252"/>
      <c r="CP46" s="252"/>
      <c r="CQ46" s="252"/>
      <c r="CR46" s="252"/>
    </row>
    <row r="47" spans="1:96" ht="5.0999999999999996" customHeight="1" x14ac:dyDescent="0.2">
      <c r="A47" s="68"/>
      <c r="B47" s="213"/>
      <c r="C47" s="41"/>
      <c r="D47" s="216"/>
      <c r="F47" s="26"/>
      <c r="G47" s="26"/>
      <c r="I47" s="217"/>
      <c r="J47" s="217"/>
      <c r="K47" s="217"/>
      <c r="L47" s="217"/>
      <c r="M47" s="217"/>
      <c r="N47" s="217"/>
      <c r="O47" s="67"/>
      <c r="P47" s="57"/>
      <c r="AL47" s="152"/>
    </row>
    <row r="48" spans="1:96" ht="38.85" customHeight="1" x14ac:dyDescent="0.2">
      <c r="A48" s="68"/>
      <c r="B48" s="213"/>
      <c r="C48" s="41"/>
      <c r="D48" s="216"/>
      <c r="E48" s="253"/>
      <c r="F48" s="254" t="str">
        <f>Translations!$B$601</f>
        <v>Krävd nivå:</v>
      </c>
      <c r="G48" s="847" t="str">
        <f>Translations!$B$610</f>
        <v xml:space="preserve">Skäl för tidigare avvikelse: </v>
      </c>
      <c r="H48" s="847"/>
      <c r="I48" s="253" t="str">
        <f>Translations!$B$611</f>
        <v>Inverkan på nivåer?</v>
      </c>
      <c r="J48" s="253" t="str">
        <f>Translations!$B$612</f>
        <v>Vidtagna åtgärder:</v>
      </c>
      <c r="K48" s="254" t="str">
        <f>Translations!$B$585</f>
        <v>När?</v>
      </c>
      <c r="L48" s="254" t="str">
        <f>Translations!$B$603</f>
        <v>Tillämpad nivå:</v>
      </c>
      <c r="M48" s="217"/>
      <c r="N48" s="217"/>
      <c r="O48" s="67"/>
      <c r="P48" s="57"/>
      <c r="AA48" s="255"/>
      <c r="AB48" s="255" t="s">
        <v>22</v>
      </c>
      <c r="AC48" s="152" t="str">
        <f>G48</f>
        <v xml:space="preserve">Skäl för tidigare avvikelse: </v>
      </c>
      <c r="AD48" s="152" t="str">
        <f>I48</f>
        <v>Inverkan på nivåer?</v>
      </c>
      <c r="AE48" s="152" t="str">
        <f>J48</f>
        <v>Vidtagna åtgärder:</v>
      </c>
      <c r="AF48" s="152" t="str">
        <f>K48</f>
        <v>När?</v>
      </c>
      <c r="AG48" s="152" t="str">
        <f>L48</f>
        <v>Tillämpad nivå:</v>
      </c>
      <c r="AL48" s="152"/>
    </row>
    <row r="49" spans="1:96" ht="12.75" customHeight="1" x14ac:dyDescent="0.2">
      <c r="A49" s="68"/>
      <c r="B49" s="213"/>
      <c r="C49" s="41"/>
      <c r="D49" s="216"/>
      <c r="E49" s="224" t="s">
        <v>6</v>
      </c>
      <c r="F49" s="257" t="str">
        <f>IF(R49="","",IF(CNTR_SmallEmitter,1,R49))</f>
        <v/>
      </c>
      <c r="G49" s="826"/>
      <c r="H49" s="827"/>
      <c r="I49" s="99"/>
      <c r="J49" s="99"/>
      <c r="K49" s="221"/>
      <c r="L49" s="258"/>
      <c r="M49" s="834" t="str">
        <f>IF(OR(ISBLANK(L49),L49=EUconst_NoTier),"",IF(S49=0,EUconst_NotApplicable,IF(ISERROR(S49),"",S49)))</f>
        <v/>
      </c>
      <c r="N49" s="835"/>
      <c r="O49" s="67"/>
      <c r="P49" s="57"/>
      <c r="R49" s="295" t="str">
        <f>IF(E43="","",INDEX(EUwideConstants!$N$648:$N$650,MATCH(K44,EUwideConstants!$B$648:$B$650,0))-IF(M44=INDEX(SourceCategoryCEMS,2),1,0))</f>
        <v/>
      </c>
      <c r="S49" s="295" t="str">
        <f>IF(L49="","",IF(L49=EUconst_NA,"",INDEX(EUwideConstants!$H$648:$M$650,MATCH(K44,EUwideConstants!$B$648:$B$650,0),MATCH(L49,CNTR_TierList,0))))</f>
        <v/>
      </c>
      <c r="T49" s="57"/>
      <c r="U49" s="57"/>
      <c r="V49" s="57"/>
      <c r="W49" s="57"/>
      <c r="X49" s="57"/>
      <c r="Y49" s="57"/>
      <c r="Z49" s="57"/>
      <c r="AA49" s="82"/>
      <c r="AC49" s="223" t="b">
        <f>AND(COUNTA(CNTR_ListRelevantSections)&gt;0,E43="")</f>
        <v>0</v>
      </c>
      <c r="AD49" s="223" t="b">
        <f>AC49</f>
        <v>0</v>
      </c>
      <c r="AE49" s="223" t="b">
        <f>AD49</f>
        <v>0</v>
      </c>
      <c r="AF49" s="223" t="b">
        <f>OR(AD49,AND(J49&lt;&gt;"",J49=FALSE))</f>
        <v>0</v>
      </c>
      <c r="AG49" s="223" t="b">
        <f>OR(AF49,AND(I49&lt;&gt;"",I49=FALSE))</f>
        <v>0</v>
      </c>
      <c r="AH49" s="57"/>
      <c r="AI49" s="57"/>
      <c r="AJ49" s="57"/>
      <c r="AK49" s="57"/>
      <c r="AL49" s="251" t="b">
        <f>AL44</f>
        <v>0</v>
      </c>
    </row>
    <row r="50" spans="1:96" s="28" customFormat="1" ht="5.0999999999999996" customHeight="1" x14ac:dyDescent="0.2">
      <c r="A50" s="70"/>
      <c r="B50" s="213"/>
      <c r="C50" s="15"/>
      <c r="D50" s="121"/>
      <c r="G50" s="121"/>
      <c r="H50" s="121"/>
      <c r="I50" s="121"/>
      <c r="J50" s="121"/>
      <c r="O50" s="8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82"/>
    </row>
    <row r="51" spans="1:96" s="28" customFormat="1" ht="12.75" customHeight="1" x14ac:dyDescent="0.2">
      <c r="A51" s="70"/>
      <c r="B51" s="213"/>
      <c r="E51" s="121" t="s">
        <v>8</v>
      </c>
      <c r="F51" s="259" t="str">
        <f>Translations!$B$94</f>
        <v>Beskrivning</v>
      </c>
      <c r="G51" s="260"/>
      <c r="H51" s="121"/>
      <c r="I51" s="121"/>
      <c r="J51" s="121"/>
      <c r="K51" s="121"/>
      <c r="L51" s="121"/>
      <c r="M51" s="121"/>
      <c r="N51" s="121"/>
      <c r="O51" s="8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82"/>
    </row>
    <row r="52" spans="1:96" s="28" customFormat="1" ht="12.75" customHeight="1" x14ac:dyDescent="0.2">
      <c r="A52" s="70"/>
      <c r="B52" s="213"/>
      <c r="E52" s="121"/>
      <c r="F52" s="757" t="str">
        <f>Translations!$B$588</f>
        <v>Om du behöver mer utrymme för beskrivningen kan du också använda externa filer och hänvisa till dem här.</v>
      </c>
      <c r="G52" s="757"/>
      <c r="H52" s="757"/>
      <c r="I52" s="757"/>
      <c r="J52" s="757"/>
      <c r="K52" s="757"/>
      <c r="L52" s="757"/>
      <c r="M52" s="757"/>
      <c r="N52" s="757"/>
      <c r="O52" s="8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82"/>
    </row>
    <row r="53" spans="1:96" s="28" customFormat="1" ht="12.75" customHeight="1" x14ac:dyDescent="0.2">
      <c r="A53" s="261"/>
      <c r="B53" s="213"/>
      <c r="D53" s="121"/>
      <c r="E53" s="121"/>
      <c r="F53" s="836"/>
      <c r="G53" s="837"/>
      <c r="H53" s="837"/>
      <c r="I53" s="837"/>
      <c r="J53" s="837"/>
      <c r="K53" s="837"/>
      <c r="L53" s="837"/>
      <c r="M53" s="837"/>
      <c r="N53" s="838"/>
      <c r="O53" s="81"/>
      <c r="P53" s="82"/>
      <c r="Q53" s="82"/>
      <c r="R53" s="82"/>
      <c r="S53" s="82"/>
      <c r="T53" s="82"/>
      <c r="U53" s="82"/>
      <c r="V53" s="82"/>
      <c r="W53" s="82"/>
      <c r="X53" s="82"/>
      <c r="Y53" s="82"/>
      <c r="Z53" s="82"/>
      <c r="AA53" s="82"/>
      <c r="AB53" s="82"/>
      <c r="AC53" s="82"/>
      <c r="AD53" s="82"/>
      <c r="AE53" s="82"/>
      <c r="AF53" s="82"/>
      <c r="AG53" s="82"/>
      <c r="AH53" s="82"/>
      <c r="AI53" s="82"/>
      <c r="AJ53" s="82"/>
      <c r="AK53" s="82"/>
      <c r="AL53" s="251" t="b">
        <f>AL44</f>
        <v>0</v>
      </c>
    </row>
    <row r="54" spans="1:96" s="28" customFormat="1" ht="12.75" customHeight="1" x14ac:dyDescent="0.2">
      <c r="A54" s="261"/>
      <c r="B54" s="213"/>
      <c r="D54" s="121"/>
      <c r="E54" s="121"/>
      <c r="F54" s="828"/>
      <c r="G54" s="829"/>
      <c r="H54" s="829"/>
      <c r="I54" s="829"/>
      <c r="J54" s="829"/>
      <c r="K54" s="829"/>
      <c r="L54" s="829"/>
      <c r="M54" s="829"/>
      <c r="N54" s="830"/>
      <c r="O54" s="81"/>
      <c r="P54" s="82"/>
      <c r="Q54" s="82"/>
      <c r="R54" s="82"/>
      <c r="S54" s="82"/>
      <c r="T54" s="82"/>
      <c r="U54" s="82"/>
      <c r="V54" s="82"/>
      <c r="W54" s="82"/>
      <c r="X54" s="82"/>
      <c r="Y54" s="82"/>
      <c r="Z54" s="82"/>
      <c r="AA54" s="82"/>
      <c r="AB54" s="82"/>
      <c r="AC54" s="82"/>
      <c r="AD54" s="82"/>
      <c r="AE54" s="82"/>
      <c r="AF54" s="82"/>
      <c r="AG54" s="82"/>
      <c r="AH54" s="82"/>
      <c r="AI54" s="82"/>
      <c r="AJ54" s="82"/>
      <c r="AK54" s="82"/>
      <c r="AL54" s="251" t="b">
        <f>AL53</f>
        <v>0</v>
      </c>
    </row>
    <row r="55" spans="1:96" s="28" customFormat="1" ht="12.75" customHeight="1" x14ac:dyDescent="0.2">
      <c r="A55" s="261"/>
      <c r="B55" s="213"/>
      <c r="D55" s="121"/>
      <c r="E55" s="121"/>
      <c r="F55" s="828"/>
      <c r="G55" s="829"/>
      <c r="H55" s="829"/>
      <c r="I55" s="829"/>
      <c r="J55" s="829"/>
      <c r="K55" s="829"/>
      <c r="L55" s="829"/>
      <c r="M55" s="829"/>
      <c r="N55" s="830"/>
      <c r="O55" s="81"/>
      <c r="P55" s="82"/>
      <c r="Q55" s="82"/>
      <c r="R55" s="82"/>
      <c r="S55" s="82"/>
      <c r="T55" s="82"/>
      <c r="U55" s="82"/>
      <c r="V55" s="82"/>
      <c r="W55" s="82"/>
      <c r="X55" s="82"/>
      <c r="Y55" s="82"/>
      <c r="Z55" s="82"/>
      <c r="AA55" s="82"/>
      <c r="AB55" s="82"/>
      <c r="AC55" s="82"/>
      <c r="AD55" s="82"/>
      <c r="AE55" s="82"/>
      <c r="AF55" s="82"/>
      <c r="AG55" s="82"/>
      <c r="AH55" s="82"/>
      <c r="AI55" s="82"/>
      <c r="AJ55" s="82"/>
      <c r="AK55" s="82"/>
      <c r="AL55" s="251" t="b">
        <f>AL54</f>
        <v>0</v>
      </c>
    </row>
    <row r="56" spans="1:96" s="28" customFormat="1" ht="12.75" customHeight="1" x14ac:dyDescent="0.2">
      <c r="A56" s="261"/>
      <c r="B56" s="213"/>
      <c r="D56" s="121"/>
      <c r="E56" s="121"/>
      <c r="F56" s="828"/>
      <c r="G56" s="829"/>
      <c r="H56" s="829"/>
      <c r="I56" s="829"/>
      <c r="J56" s="829"/>
      <c r="K56" s="829"/>
      <c r="L56" s="829"/>
      <c r="M56" s="829"/>
      <c r="N56" s="830"/>
      <c r="O56" s="81"/>
      <c r="P56" s="82"/>
      <c r="Q56" s="82"/>
      <c r="R56" s="82"/>
      <c r="S56" s="82"/>
      <c r="T56" s="82"/>
      <c r="U56" s="82"/>
      <c r="V56" s="82"/>
      <c r="W56" s="82"/>
      <c r="X56" s="82"/>
      <c r="Y56" s="82"/>
      <c r="Z56" s="82"/>
      <c r="AA56" s="82"/>
      <c r="AB56" s="82"/>
      <c r="AC56" s="82"/>
      <c r="AD56" s="82"/>
      <c r="AE56" s="82"/>
      <c r="AF56" s="82"/>
      <c r="AG56" s="82"/>
      <c r="AH56" s="82"/>
      <c r="AI56" s="82"/>
      <c r="AJ56" s="82"/>
      <c r="AK56" s="82"/>
      <c r="AL56" s="251" t="b">
        <f>AL55</f>
        <v>0</v>
      </c>
    </row>
    <row r="57" spans="1:96" s="28" customFormat="1" ht="12.75" customHeight="1" x14ac:dyDescent="0.2">
      <c r="A57" s="261"/>
      <c r="B57" s="213"/>
      <c r="D57" s="121"/>
      <c r="E57" s="121"/>
      <c r="F57" s="828"/>
      <c r="G57" s="829"/>
      <c r="H57" s="829"/>
      <c r="I57" s="829"/>
      <c r="J57" s="829"/>
      <c r="K57" s="829"/>
      <c r="L57" s="829"/>
      <c r="M57" s="829"/>
      <c r="N57" s="830"/>
      <c r="O57" s="81"/>
      <c r="P57" s="82"/>
      <c r="Q57" s="82"/>
      <c r="R57" s="82"/>
      <c r="S57" s="82"/>
      <c r="T57" s="82"/>
      <c r="U57" s="82"/>
      <c r="V57" s="82"/>
      <c r="W57" s="82"/>
      <c r="X57" s="82"/>
      <c r="Y57" s="82"/>
      <c r="Z57" s="82"/>
      <c r="AA57" s="82"/>
      <c r="AB57" s="82"/>
      <c r="AC57" s="82"/>
      <c r="AD57" s="82"/>
      <c r="AE57" s="82"/>
      <c r="AF57" s="82"/>
      <c r="AG57" s="82"/>
      <c r="AH57" s="82"/>
      <c r="AI57" s="82"/>
      <c r="AJ57" s="82"/>
      <c r="AK57" s="82"/>
      <c r="AL57" s="251" t="b">
        <f>AL56</f>
        <v>0</v>
      </c>
    </row>
    <row r="58" spans="1:96" s="28" customFormat="1" ht="12.75" customHeight="1" x14ac:dyDescent="0.2">
      <c r="A58" s="261"/>
      <c r="B58" s="213"/>
      <c r="D58" s="121"/>
      <c r="E58" s="121"/>
      <c r="F58" s="831"/>
      <c r="G58" s="832"/>
      <c r="H58" s="832"/>
      <c r="I58" s="832"/>
      <c r="J58" s="832"/>
      <c r="K58" s="832"/>
      <c r="L58" s="832"/>
      <c r="M58" s="832"/>
      <c r="N58" s="833"/>
      <c r="O58" s="81"/>
      <c r="P58" s="82"/>
      <c r="Q58" s="82"/>
      <c r="R58" s="82"/>
      <c r="S58" s="82"/>
      <c r="T58" s="82"/>
      <c r="U58" s="82"/>
      <c r="V58" s="82"/>
      <c r="W58" s="82"/>
      <c r="X58" s="82"/>
      <c r="Y58" s="82"/>
      <c r="Z58" s="82"/>
      <c r="AA58" s="82"/>
      <c r="AB58" s="82"/>
      <c r="AC58" s="82"/>
      <c r="AD58" s="82"/>
      <c r="AE58" s="82"/>
      <c r="AF58" s="82"/>
      <c r="AG58" s="82"/>
      <c r="AH58" s="82"/>
      <c r="AI58" s="82"/>
      <c r="AJ58" s="82"/>
      <c r="AK58" s="82"/>
      <c r="AL58" s="251" t="b">
        <f>AL57</f>
        <v>0</v>
      </c>
    </row>
    <row r="59" spans="1:96" ht="12.75" customHeight="1" thickBot="1" x14ac:dyDescent="0.25">
      <c r="A59" s="68"/>
      <c r="B59" s="213"/>
      <c r="C59" s="132"/>
      <c r="D59" s="289"/>
      <c r="E59" s="131"/>
      <c r="F59" s="132"/>
      <c r="G59" s="133"/>
      <c r="H59" s="133"/>
      <c r="I59" s="133"/>
      <c r="J59" s="133"/>
      <c r="K59" s="133"/>
      <c r="L59" s="133"/>
      <c r="M59" s="133"/>
      <c r="N59" s="133"/>
      <c r="O59" s="67"/>
      <c r="P59" s="57"/>
      <c r="T59" s="188"/>
      <c r="U59" s="188"/>
      <c r="V59" s="188"/>
      <c r="W59" s="188"/>
      <c r="X59" s="188"/>
      <c r="Y59" s="188"/>
      <c r="Z59" s="188"/>
      <c r="AA59" s="188"/>
      <c r="AB59" s="188"/>
      <c r="AC59" s="188"/>
      <c r="AD59" s="188"/>
      <c r="AE59" s="188"/>
      <c r="AF59" s="188"/>
      <c r="AG59" s="188"/>
      <c r="AH59" s="188"/>
      <c r="AI59" s="188"/>
      <c r="AJ59" s="188"/>
      <c r="AK59" s="188"/>
    </row>
    <row r="60" spans="1:96" ht="12.75" customHeight="1" thickBot="1" x14ac:dyDescent="0.25">
      <c r="A60" s="68"/>
      <c r="B60" s="227"/>
      <c r="E60" s="290"/>
      <c r="F60" s="290"/>
      <c r="G60" s="290"/>
      <c r="H60" s="290"/>
      <c r="I60" s="290"/>
      <c r="J60" s="290"/>
      <c r="K60" s="290"/>
      <c r="L60" s="290"/>
      <c r="M60" s="123"/>
      <c r="N60" s="123"/>
      <c r="O60" s="67"/>
      <c r="P60" s="57"/>
    </row>
    <row r="61" spans="1:96" s="28" customFormat="1" ht="15" customHeight="1" thickBot="1" x14ac:dyDescent="0.25">
      <c r="A61" s="159" t="str">
        <f>IF(E61="","","PRINT")</f>
        <v/>
      </c>
      <c r="B61" s="71"/>
      <c r="C61" s="291">
        <f>C43+1</f>
        <v>3</v>
      </c>
      <c r="D61" s="292"/>
      <c r="E61" s="848"/>
      <c r="F61" s="849"/>
      <c r="G61" s="849"/>
      <c r="H61" s="849"/>
      <c r="I61" s="849"/>
      <c r="J61" s="849"/>
      <c r="K61" s="849"/>
      <c r="L61" s="849"/>
      <c r="M61" s="849"/>
      <c r="N61" s="850"/>
      <c r="O61" s="67"/>
      <c r="P61" s="223" t="str">
        <f>IF(AND(E61&lt;&gt;"",COUNTIF(P62:$P$219,"PRINT")=0),"PRINT","")</f>
        <v/>
      </c>
      <c r="Q61" s="77"/>
      <c r="R61" s="249" t="str">
        <f>IF(E61="","",MATCH(E61,'B_Beskrivning av förbättringar'!$Q$94:$Q$103,0))</f>
        <v/>
      </c>
      <c r="S61" s="293"/>
      <c r="T61" s="77"/>
      <c r="U61" s="77"/>
      <c r="V61" s="77"/>
      <c r="W61" s="77"/>
      <c r="X61" s="77"/>
      <c r="Y61" s="77"/>
      <c r="Z61" s="77"/>
      <c r="AA61" s="77"/>
      <c r="AB61" s="77"/>
      <c r="AC61" s="77"/>
      <c r="AD61" s="77"/>
      <c r="AE61" s="77"/>
      <c r="AF61" s="77"/>
      <c r="AG61" s="77"/>
      <c r="AH61" s="77"/>
      <c r="AI61" s="77"/>
      <c r="AJ61" s="77"/>
      <c r="AK61" s="77"/>
      <c r="AL61" s="294" t="b">
        <f>CNTR_MeasurementRelevant=EUconst_NotRelevant</f>
        <v>0</v>
      </c>
      <c r="AM61" s="76"/>
      <c r="AN61" s="76"/>
      <c r="AO61" s="76"/>
      <c r="AP61" s="76"/>
      <c r="AQ61" s="76"/>
      <c r="AR61" s="76"/>
      <c r="AS61" s="76"/>
      <c r="AT61" s="76"/>
      <c r="AU61" s="76"/>
      <c r="AV61" s="76"/>
      <c r="AW61" s="76"/>
      <c r="AX61" s="76"/>
      <c r="AY61" s="76"/>
      <c r="AZ61" s="76"/>
      <c r="BA61" s="76"/>
      <c r="BB61" s="76"/>
      <c r="BC61" s="76"/>
      <c r="BD61" s="76"/>
      <c r="BE61" s="76"/>
      <c r="BF61" s="76"/>
    </row>
    <row r="62" spans="1:96" s="26" customFormat="1" ht="15" customHeight="1" thickBot="1" x14ac:dyDescent="0.25">
      <c r="A62" s="68"/>
      <c r="B62" s="143"/>
      <c r="C62" s="123"/>
      <c r="K62" s="842" t="str">
        <f>IF(E61="","",INDEX('B_Beskrivning av förbättringar'!$K$94:$K$103,R61))</f>
        <v/>
      </c>
      <c r="L62" s="843"/>
      <c r="M62" s="842" t="str">
        <f>IF(E61="","",INDEX('B_Beskrivning av förbättringar'!$M$94:$M$103,R61))</f>
        <v/>
      </c>
      <c r="N62" s="843"/>
      <c r="O62" s="67"/>
      <c r="P62" s="57"/>
      <c r="Q62" s="77"/>
      <c r="R62" s="77"/>
      <c r="S62" s="77"/>
      <c r="T62" s="77"/>
      <c r="U62" s="77"/>
      <c r="V62" s="77"/>
      <c r="W62" s="77"/>
      <c r="X62" s="77"/>
      <c r="Y62" s="77"/>
      <c r="Z62" s="77"/>
      <c r="AA62" s="77"/>
      <c r="AB62" s="77"/>
      <c r="AC62" s="77"/>
      <c r="AD62" s="77"/>
      <c r="AE62" s="77"/>
      <c r="AF62" s="77"/>
      <c r="AG62" s="77"/>
      <c r="AH62" s="77"/>
      <c r="AI62" s="77"/>
      <c r="AJ62" s="77"/>
      <c r="AK62" s="77"/>
      <c r="AL62" s="294" t="b">
        <f>AND(COUNTA(CNTR_ListRelevantSections)&gt;0,E61="")</f>
        <v>0</v>
      </c>
      <c r="AM62" s="76"/>
      <c r="AN62" s="76"/>
      <c r="AO62" s="76"/>
      <c r="AP62" s="76"/>
      <c r="AQ62" s="76"/>
      <c r="AR62" s="76"/>
      <c r="AS62" s="76"/>
      <c r="AT62" s="76"/>
      <c r="AU62" s="76"/>
      <c r="AV62" s="76"/>
      <c r="AW62" s="76"/>
      <c r="AX62" s="76"/>
      <c r="AY62" s="76"/>
      <c r="AZ62" s="76"/>
      <c r="BA62" s="76"/>
      <c r="BB62" s="76"/>
      <c r="BC62" s="76"/>
      <c r="BD62" s="76"/>
      <c r="BE62" s="76"/>
      <c r="BF62" s="76"/>
    </row>
    <row r="63" spans="1:96" s="28" customFormat="1" ht="5.0999999999999996" customHeight="1" x14ac:dyDescent="0.2">
      <c r="A63" s="70"/>
      <c r="B63" s="213"/>
      <c r="C63" s="15"/>
      <c r="D63" s="15"/>
      <c r="E63" s="15"/>
      <c r="F63" s="15"/>
      <c r="G63" s="5"/>
      <c r="H63" s="5"/>
      <c r="I63" s="5"/>
      <c r="M63" s="5"/>
      <c r="N63" s="5"/>
      <c r="O63" s="151"/>
      <c r="P63" s="214"/>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252"/>
      <c r="AN63" s="252"/>
      <c r="AO63" s="252"/>
      <c r="AP63" s="252"/>
      <c r="AQ63" s="252"/>
      <c r="AR63" s="252"/>
      <c r="AS63" s="252"/>
      <c r="AT63" s="252"/>
      <c r="AU63" s="252"/>
      <c r="AV63" s="252"/>
      <c r="AW63" s="252"/>
      <c r="AX63" s="252"/>
      <c r="AY63" s="252"/>
      <c r="AZ63" s="252"/>
      <c r="BA63" s="252"/>
      <c r="BB63" s="252"/>
      <c r="BC63" s="252"/>
      <c r="BD63" s="252"/>
      <c r="BE63" s="252"/>
      <c r="BF63" s="252"/>
      <c r="BG63" s="252"/>
      <c r="BH63" s="252"/>
      <c r="BI63" s="252"/>
      <c r="BJ63" s="252"/>
      <c r="BK63" s="252"/>
      <c r="BL63" s="252"/>
      <c r="BM63" s="252"/>
      <c r="BN63" s="252"/>
      <c r="BO63" s="252"/>
      <c r="BP63" s="252"/>
      <c r="BQ63" s="252"/>
      <c r="BR63" s="252"/>
      <c r="BS63" s="252"/>
      <c r="BT63" s="252"/>
      <c r="BU63" s="252"/>
      <c r="BV63" s="252"/>
      <c r="BW63" s="252"/>
      <c r="BX63" s="252"/>
      <c r="BY63" s="252"/>
      <c r="BZ63" s="252"/>
      <c r="CA63" s="252"/>
      <c r="CB63" s="252"/>
      <c r="CC63" s="252"/>
      <c r="CD63" s="252"/>
      <c r="CE63" s="252"/>
      <c r="CF63" s="252"/>
      <c r="CG63" s="252"/>
      <c r="CH63" s="252"/>
      <c r="CI63" s="252"/>
      <c r="CJ63" s="252"/>
      <c r="CK63" s="252"/>
      <c r="CL63" s="252"/>
      <c r="CM63" s="252"/>
      <c r="CN63" s="252"/>
      <c r="CO63" s="252"/>
      <c r="CP63" s="252"/>
      <c r="CQ63" s="252"/>
      <c r="CR63" s="252"/>
    </row>
    <row r="64" spans="1:96" s="28" customFormat="1" ht="12.75" customHeight="1" x14ac:dyDescent="0.2">
      <c r="A64" s="70"/>
      <c r="B64" s="213"/>
      <c r="C64" s="15"/>
      <c r="D64" s="15"/>
      <c r="F64" s="844" t="str">
        <f>IF(E61="","",HYPERLINK("#JUMP_F_10",EUconst_FurtherGuidancePoint1))</f>
        <v/>
      </c>
      <c r="G64" s="845"/>
      <c r="H64" s="845"/>
      <c r="I64" s="845"/>
      <c r="J64" s="845"/>
      <c r="K64" s="845"/>
      <c r="L64" s="845"/>
      <c r="M64" s="846"/>
      <c r="N64" s="5"/>
      <c r="O64" s="151"/>
      <c r="P64" s="214"/>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252"/>
      <c r="AN64" s="252"/>
      <c r="AO64" s="252"/>
      <c r="AP64" s="252"/>
      <c r="AQ64" s="252"/>
      <c r="AR64" s="252"/>
      <c r="AS64" s="252"/>
      <c r="AT64" s="252"/>
      <c r="AU64" s="252"/>
      <c r="AV64" s="252"/>
      <c r="AW64" s="252"/>
      <c r="AX64" s="252"/>
      <c r="AY64" s="252"/>
      <c r="AZ64" s="252"/>
      <c r="BA64" s="252"/>
      <c r="BB64" s="252"/>
      <c r="BC64" s="252"/>
      <c r="BD64" s="252"/>
      <c r="BE64" s="252"/>
      <c r="BF64" s="252"/>
      <c r="BG64" s="252"/>
      <c r="BH64" s="252"/>
      <c r="BI64" s="252"/>
      <c r="BJ64" s="252"/>
      <c r="BK64" s="252"/>
      <c r="BL64" s="252"/>
      <c r="BM64" s="252"/>
      <c r="BN64" s="252"/>
      <c r="BO64" s="252"/>
      <c r="BP64" s="252"/>
      <c r="BQ64" s="252"/>
      <c r="BR64" s="252"/>
      <c r="BS64" s="252"/>
      <c r="BT64" s="252"/>
      <c r="BU64" s="252"/>
      <c r="BV64" s="252"/>
      <c r="BW64" s="252"/>
      <c r="BX64" s="252"/>
      <c r="BY64" s="252"/>
      <c r="BZ64" s="252"/>
      <c r="CA64" s="252"/>
      <c r="CB64" s="252"/>
      <c r="CC64" s="252"/>
      <c r="CD64" s="252"/>
      <c r="CE64" s="252"/>
      <c r="CF64" s="252"/>
      <c r="CG64" s="252"/>
      <c r="CH64" s="252"/>
      <c r="CI64" s="252"/>
      <c r="CJ64" s="252"/>
      <c r="CK64" s="252"/>
      <c r="CL64" s="252"/>
      <c r="CM64" s="252"/>
      <c r="CN64" s="252"/>
      <c r="CO64" s="252"/>
      <c r="CP64" s="252"/>
      <c r="CQ64" s="252"/>
      <c r="CR64" s="252"/>
    </row>
    <row r="65" spans="1:58" ht="5.0999999999999996" customHeight="1" x14ac:dyDescent="0.2">
      <c r="A65" s="68"/>
      <c r="B65" s="213"/>
      <c r="C65" s="41"/>
      <c r="D65" s="216"/>
      <c r="F65" s="26"/>
      <c r="G65" s="26"/>
      <c r="I65" s="217"/>
      <c r="J65" s="217"/>
      <c r="K65" s="217"/>
      <c r="L65" s="217"/>
      <c r="M65" s="217"/>
      <c r="N65" s="217"/>
      <c r="O65" s="67"/>
      <c r="P65" s="57"/>
      <c r="AL65" s="152"/>
    </row>
    <row r="66" spans="1:58" ht="38.85" customHeight="1" x14ac:dyDescent="0.2">
      <c r="A66" s="68"/>
      <c r="B66" s="213"/>
      <c r="C66" s="41"/>
      <c r="D66" s="216"/>
      <c r="E66" s="253"/>
      <c r="F66" s="254" t="str">
        <f>Translations!$B$601</f>
        <v>Krävd nivå:</v>
      </c>
      <c r="G66" s="847" t="str">
        <f>Translations!$B$610</f>
        <v xml:space="preserve">Skäl för tidigare avvikelse: </v>
      </c>
      <c r="H66" s="847"/>
      <c r="I66" s="253" t="str">
        <f>Translations!$B$611</f>
        <v>Inverkan på nivåer?</v>
      </c>
      <c r="J66" s="253" t="str">
        <f>Translations!$B$612</f>
        <v>Vidtagna åtgärder:</v>
      </c>
      <c r="K66" s="254" t="str">
        <f>Translations!$B$585</f>
        <v>När?</v>
      </c>
      <c r="L66" s="254" t="str">
        <f>Translations!$B$603</f>
        <v>Tillämpad nivå:</v>
      </c>
      <c r="M66" s="217"/>
      <c r="N66" s="217"/>
      <c r="O66" s="67"/>
      <c r="P66" s="57"/>
      <c r="AA66" s="255"/>
      <c r="AB66" s="255" t="s">
        <v>22</v>
      </c>
      <c r="AC66" s="152" t="str">
        <f>G66</f>
        <v xml:space="preserve">Skäl för tidigare avvikelse: </v>
      </c>
      <c r="AD66" s="152" t="str">
        <f>I66</f>
        <v>Inverkan på nivåer?</v>
      </c>
      <c r="AE66" s="152" t="str">
        <f>J66</f>
        <v>Vidtagna åtgärder:</v>
      </c>
      <c r="AF66" s="152" t="str">
        <f>K66</f>
        <v>När?</v>
      </c>
      <c r="AG66" s="152" t="str">
        <f>L66</f>
        <v>Tillämpad nivå:</v>
      </c>
      <c r="AL66" s="152"/>
    </row>
    <row r="67" spans="1:58" ht="12.75" customHeight="1" x14ac:dyDescent="0.2">
      <c r="A67" s="68"/>
      <c r="B67" s="213"/>
      <c r="C67" s="41"/>
      <c r="D67" s="216"/>
      <c r="E67" s="224" t="s">
        <v>6</v>
      </c>
      <c r="F67" s="257" t="str">
        <f>IF(R67="","",IF(CNTR_SmallEmitter,1,R67))</f>
        <v/>
      </c>
      <c r="G67" s="826"/>
      <c r="H67" s="827"/>
      <c r="I67" s="99"/>
      <c r="J67" s="99"/>
      <c r="K67" s="221"/>
      <c r="L67" s="258"/>
      <c r="M67" s="834" t="str">
        <f>IF(OR(ISBLANK(L67),L67=EUconst_NoTier),"",IF(S67=0,EUconst_NotApplicable,IF(ISERROR(S67),"",S67)))</f>
        <v/>
      </c>
      <c r="N67" s="835"/>
      <c r="O67" s="67"/>
      <c r="P67" s="57"/>
      <c r="R67" s="295" t="str">
        <f>IF(E61="","",INDEX(EUwideConstants!$N$648:$N$650,MATCH(K62,EUwideConstants!$B$648:$B$650,0))-IF(M62=INDEX(SourceCategoryCEMS,2),1,0))</f>
        <v/>
      </c>
      <c r="S67" s="295" t="str">
        <f>IF(L67="","",IF(L67=EUconst_NA,"",INDEX(EUwideConstants!$H$648:$M$650,MATCH(K62,EUwideConstants!$B$648:$B$650,0),MATCH(L67,CNTR_TierList,0))))</f>
        <v/>
      </c>
      <c r="T67" s="57"/>
      <c r="U67" s="57"/>
      <c r="V67" s="57"/>
      <c r="W67" s="57"/>
      <c r="X67" s="57"/>
      <c r="Y67" s="57"/>
      <c r="Z67" s="57"/>
      <c r="AA67" s="82"/>
      <c r="AC67" s="223" t="b">
        <f>AND(COUNTA(CNTR_ListRelevantSections)&gt;0,E61="")</f>
        <v>0</v>
      </c>
      <c r="AD67" s="223" t="b">
        <f>AC67</f>
        <v>0</v>
      </c>
      <c r="AE67" s="223" t="b">
        <f>AD67</f>
        <v>0</v>
      </c>
      <c r="AF67" s="223" t="b">
        <f>OR(AD67,AND(J67&lt;&gt;"",J67=FALSE))</f>
        <v>0</v>
      </c>
      <c r="AG67" s="223" t="b">
        <f>OR(AF67,AND(I67&lt;&gt;"",I67=FALSE))</f>
        <v>0</v>
      </c>
      <c r="AH67" s="57"/>
      <c r="AI67" s="57"/>
      <c r="AJ67" s="57"/>
      <c r="AK67" s="57"/>
      <c r="AL67" s="251" t="b">
        <f>AL62</f>
        <v>0</v>
      </c>
    </row>
    <row r="68" spans="1:58" s="28" customFormat="1" ht="5.0999999999999996" customHeight="1" x14ac:dyDescent="0.2">
      <c r="A68" s="70"/>
      <c r="B68" s="213"/>
      <c r="C68" s="15"/>
      <c r="D68" s="121"/>
      <c r="G68" s="121"/>
      <c r="H68" s="121"/>
      <c r="I68" s="121"/>
      <c r="J68" s="121"/>
      <c r="O68" s="84"/>
      <c r="P68" s="214"/>
      <c r="Q68" s="214"/>
      <c r="R68" s="214"/>
      <c r="S68" s="214"/>
      <c r="T68" s="214"/>
      <c r="U68" s="214"/>
      <c r="V68" s="214"/>
      <c r="W68" s="214"/>
      <c r="X68" s="214"/>
      <c r="Y68" s="214"/>
      <c r="Z68" s="214"/>
      <c r="AA68" s="214"/>
      <c r="AB68" s="214"/>
      <c r="AC68" s="214"/>
      <c r="AD68" s="214"/>
      <c r="AE68" s="214"/>
      <c r="AF68" s="214"/>
      <c r="AG68" s="214"/>
      <c r="AH68" s="214"/>
      <c r="AI68" s="214"/>
      <c r="AJ68" s="214"/>
      <c r="AK68" s="214"/>
      <c r="AL68" s="82"/>
    </row>
    <row r="69" spans="1:58" s="28" customFormat="1" ht="12.75" customHeight="1" x14ac:dyDescent="0.2">
      <c r="A69" s="70"/>
      <c r="B69" s="213"/>
      <c r="E69" s="121" t="s">
        <v>8</v>
      </c>
      <c r="F69" s="259" t="str">
        <f>Translations!$B$94</f>
        <v>Beskrivning</v>
      </c>
      <c r="G69" s="260"/>
      <c r="H69" s="121"/>
      <c r="I69" s="121"/>
      <c r="J69" s="121"/>
      <c r="K69" s="121"/>
      <c r="L69" s="121"/>
      <c r="M69" s="121"/>
      <c r="N69" s="121"/>
      <c r="O69" s="84"/>
      <c r="P69" s="214"/>
      <c r="Q69" s="214"/>
      <c r="R69" s="214"/>
      <c r="S69" s="214"/>
      <c r="T69" s="214"/>
      <c r="U69" s="214"/>
      <c r="V69" s="214"/>
      <c r="W69" s="214"/>
      <c r="X69" s="214"/>
      <c r="Y69" s="214"/>
      <c r="Z69" s="214"/>
      <c r="AA69" s="214"/>
      <c r="AB69" s="214"/>
      <c r="AC69" s="214"/>
      <c r="AD69" s="214"/>
      <c r="AE69" s="214"/>
      <c r="AF69" s="214"/>
      <c r="AG69" s="214"/>
      <c r="AH69" s="214"/>
      <c r="AI69" s="214"/>
      <c r="AJ69" s="214"/>
      <c r="AK69" s="214"/>
      <c r="AL69" s="82"/>
    </row>
    <row r="70" spans="1:58" s="28" customFormat="1" ht="12.75" customHeight="1" x14ac:dyDescent="0.2">
      <c r="A70" s="70"/>
      <c r="B70" s="213"/>
      <c r="E70" s="121"/>
      <c r="F70" s="757" t="str">
        <f>Translations!$B$588</f>
        <v>Om du behöver mer utrymme för beskrivningen kan du också använda externa filer och hänvisa till dem här.</v>
      </c>
      <c r="G70" s="757"/>
      <c r="H70" s="757"/>
      <c r="I70" s="757"/>
      <c r="J70" s="757"/>
      <c r="K70" s="757"/>
      <c r="L70" s="757"/>
      <c r="M70" s="757"/>
      <c r="N70" s="757"/>
      <c r="O70" s="84"/>
      <c r="P70" s="214"/>
      <c r="Q70" s="214"/>
      <c r="R70" s="214"/>
      <c r="S70" s="214"/>
      <c r="T70" s="214"/>
      <c r="U70" s="214"/>
      <c r="V70" s="214"/>
      <c r="W70" s="214"/>
      <c r="X70" s="214"/>
      <c r="Y70" s="214"/>
      <c r="Z70" s="214"/>
      <c r="AA70" s="214"/>
      <c r="AB70" s="214"/>
      <c r="AC70" s="214"/>
      <c r="AD70" s="214"/>
      <c r="AE70" s="214"/>
      <c r="AF70" s="214"/>
      <c r="AG70" s="214"/>
      <c r="AH70" s="214"/>
      <c r="AI70" s="214"/>
      <c r="AJ70" s="214"/>
      <c r="AK70" s="214"/>
      <c r="AL70" s="82"/>
    </row>
    <row r="71" spans="1:58" s="28" customFormat="1" ht="12.75" customHeight="1" x14ac:dyDescent="0.2">
      <c r="A71" s="261"/>
      <c r="B71" s="213"/>
      <c r="D71" s="121"/>
      <c r="E71" s="121"/>
      <c r="F71" s="836"/>
      <c r="G71" s="837"/>
      <c r="H71" s="837"/>
      <c r="I71" s="837"/>
      <c r="J71" s="837"/>
      <c r="K71" s="837"/>
      <c r="L71" s="837"/>
      <c r="M71" s="837"/>
      <c r="N71" s="838"/>
      <c r="O71" s="81"/>
      <c r="P71" s="82"/>
      <c r="Q71" s="82"/>
      <c r="R71" s="82"/>
      <c r="S71" s="82"/>
      <c r="T71" s="82"/>
      <c r="U71" s="82"/>
      <c r="V71" s="82"/>
      <c r="W71" s="82"/>
      <c r="X71" s="82"/>
      <c r="Y71" s="82"/>
      <c r="Z71" s="82"/>
      <c r="AA71" s="82"/>
      <c r="AB71" s="82"/>
      <c r="AC71" s="82"/>
      <c r="AD71" s="82"/>
      <c r="AE71" s="82"/>
      <c r="AF71" s="82"/>
      <c r="AG71" s="82"/>
      <c r="AH71" s="82"/>
      <c r="AI71" s="82"/>
      <c r="AJ71" s="82"/>
      <c r="AK71" s="82"/>
      <c r="AL71" s="251" t="b">
        <f>AL62</f>
        <v>0</v>
      </c>
    </row>
    <row r="72" spans="1:58" s="28" customFormat="1" ht="12.75" customHeight="1" x14ac:dyDescent="0.2">
      <c r="A72" s="261"/>
      <c r="B72" s="213"/>
      <c r="D72" s="121"/>
      <c r="E72" s="121"/>
      <c r="F72" s="828"/>
      <c r="G72" s="829"/>
      <c r="H72" s="829"/>
      <c r="I72" s="829"/>
      <c r="J72" s="829"/>
      <c r="K72" s="829"/>
      <c r="L72" s="829"/>
      <c r="M72" s="829"/>
      <c r="N72" s="830"/>
      <c r="O72" s="81"/>
      <c r="P72" s="82"/>
      <c r="Q72" s="82"/>
      <c r="R72" s="82"/>
      <c r="S72" s="82"/>
      <c r="T72" s="82"/>
      <c r="U72" s="82"/>
      <c r="V72" s="82"/>
      <c r="W72" s="82"/>
      <c r="X72" s="82"/>
      <c r="Y72" s="82"/>
      <c r="Z72" s="82"/>
      <c r="AA72" s="82"/>
      <c r="AB72" s="82"/>
      <c r="AC72" s="82"/>
      <c r="AD72" s="82"/>
      <c r="AE72" s="82"/>
      <c r="AF72" s="82"/>
      <c r="AG72" s="82"/>
      <c r="AH72" s="82"/>
      <c r="AI72" s="82"/>
      <c r="AJ72" s="82"/>
      <c r="AK72" s="82"/>
      <c r="AL72" s="251" t="b">
        <f>AL71</f>
        <v>0</v>
      </c>
    </row>
    <row r="73" spans="1:58" s="28" customFormat="1" ht="12.75" customHeight="1" x14ac:dyDescent="0.2">
      <c r="A73" s="261"/>
      <c r="B73" s="213"/>
      <c r="D73" s="121"/>
      <c r="E73" s="121"/>
      <c r="F73" s="828"/>
      <c r="G73" s="829"/>
      <c r="H73" s="829"/>
      <c r="I73" s="829"/>
      <c r="J73" s="829"/>
      <c r="K73" s="829"/>
      <c r="L73" s="829"/>
      <c r="M73" s="829"/>
      <c r="N73" s="830"/>
      <c r="O73" s="81"/>
      <c r="P73" s="82"/>
      <c r="Q73" s="82"/>
      <c r="R73" s="82"/>
      <c r="S73" s="82"/>
      <c r="T73" s="82"/>
      <c r="U73" s="82"/>
      <c r="V73" s="82"/>
      <c r="W73" s="82"/>
      <c r="X73" s="82"/>
      <c r="Y73" s="82"/>
      <c r="Z73" s="82"/>
      <c r="AA73" s="82"/>
      <c r="AB73" s="82"/>
      <c r="AC73" s="82"/>
      <c r="AD73" s="82"/>
      <c r="AE73" s="82"/>
      <c r="AF73" s="82"/>
      <c r="AG73" s="82"/>
      <c r="AH73" s="82"/>
      <c r="AI73" s="82"/>
      <c r="AJ73" s="82"/>
      <c r="AK73" s="82"/>
      <c r="AL73" s="251" t="b">
        <f>AL72</f>
        <v>0</v>
      </c>
    </row>
    <row r="74" spans="1:58" s="28" customFormat="1" ht="12.75" customHeight="1" x14ac:dyDescent="0.2">
      <c r="A74" s="261"/>
      <c r="B74" s="213"/>
      <c r="D74" s="121"/>
      <c r="E74" s="121"/>
      <c r="F74" s="828"/>
      <c r="G74" s="829"/>
      <c r="H74" s="829"/>
      <c r="I74" s="829"/>
      <c r="J74" s="829"/>
      <c r="K74" s="829"/>
      <c r="L74" s="829"/>
      <c r="M74" s="829"/>
      <c r="N74" s="830"/>
      <c r="O74" s="81"/>
      <c r="P74" s="82"/>
      <c r="Q74" s="82"/>
      <c r="R74" s="82"/>
      <c r="S74" s="82"/>
      <c r="T74" s="82"/>
      <c r="U74" s="82"/>
      <c r="V74" s="82"/>
      <c r="W74" s="82"/>
      <c r="X74" s="82"/>
      <c r="Y74" s="82"/>
      <c r="Z74" s="82"/>
      <c r="AA74" s="82"/>
      <c r="AB74" s="82"/>
      <c r="AC74" s="82"/>
      <c r="AD74" s="82"/>
      <c r="AE74" s="82"/>
      <c r="AF74" s="82"/>
      <c r="AG74" s="82"/>
      <c r="AH74" s="82"/>
      <c r="AI74" s="82"/>
      <c r="AJ74" s="82"/>
      <c r="AK74" s="82"/>
      <c r="AL74" s="251" t="b">
        <f>AL73</f>
        <v>0</v>
      </c>
    </row>
    <row r="75" spans="1:58" s="28" customFormat="1" ht="12.75" customHeight="1" x14ac:dyDescent="0.2">
      <c r="A75" s="261"/>
      <c r="B75" s="213"/>
      <c r="D75" s="121"/>
      <c r="E75" s="121"/>
      <c r="F75" s="828"/>
      <c r="G75" s="829"/>
      <c r="H75" s="829"/>
      <c r="I75" s="829"/>
      <c r="J75" s="829"/>
      <c r="K75" s="829"/>
      <c r="L75" s="829"/>
      <c r="M75" s="829"/>
      <c r="N75" s="830"/>
      <c r="O75" s="81"/>
      <c r="P75" s="82"/>
      <c r="Q75" s="82"/>
      <c r="R75" s="82"/>
      <c r="S75" s="82"/>
      <c r="T75" s="82"/>
      <c r="U75" s="82"/>
      <c r="V75" s="82"/>
      <c r="W75" s="82"/>
      <c r="X75" s="82"/>
      <c r="Y75" s="82"/>
      <c r="Z75" s="82"/>
      <c r="AA75" s="82"/>
      <c r="AB75" s="82"/>
      <c r="AC75" s="82"/>
      <c r="AD75" s="82"/>
      <c r="AE75" s="82"/>
      <c r="AF75" s="82"/>
      <c r="AG75" s="82"/>
      <c r="AH75" s="82"/>
      <c r="AI75" s="82"/>
      <c r="AJ75" s="82"/>
      <c r="AK75" s="82"/>
      <c r="AL75" s="251" t="b">
        <f>AL74</f>
        <v>0</v>
      </c>
    </row>
    <row r="76" spans="1:58" s="28" customFormat="1" ht="12.75" customHeight="1" x14ac:dyDescent="0.2">
      <c r="A76" s="261"/>
      <c r="B76" s="213"/>
      <c r="D76" s="121"/>
      <c r="E76" s="121"/>
      <c r="F76" s="831"/>
      <c r="G76" s="832"/>
      <c r="H76" s="832"/>
      <c r="I76" s="832"/>
      <c r="J76" s="832"/>
      <c r="K76" s="832"/>
      <c r="L76" s="832"/>
      <c r="M76" s="832"/>
      <c r="N76" s="833"/>
      <c r="O76" s="81"/>
      <c r="P76" s="82"/>
      <c r="Q76" s="82"/>
      <c r="R76" s="82"/>
      <c r="S76" s="82"/>
      <c r="T76" s="82"/>
      <c r="U76" s="82"/>
      <c r="V76" s="82"/>
      <c r="W76" s="82"/>
      <c r="X76" s="82"/>
      <c r="Y76" s="82"/>
      <c r="Z76" s="82"/>
      <c r="AA76" s="82"/>
      <c r="AB76" s="82"/>
      <c r="AC76" s="82"/>
      <c r="AD76" s="82"/>
      <c r="AE76" s="82"/>
      <c r="AF76" s="82"/>
      <c r="AG76" s="82"/>
      <c r="AH76" s="82"/>
      <c r="AI76" s="82"/>
      <c r="AJ76" s="82"/>
      <c r="AK76" s="82"/>
      <c r="AL76" s="251" t="b">
        <f>AL75</f>
        <v>0</v>
      </c>
    </row>
    <row r="77" spans="1:58" ht="12.75" customHeight="1" thickBot="1" x14ac:dyDescent="0.25">
      <c r="A77" s="68"/>
      <c r="B77" s="213"/>
      <c r="C77" s="132"/>
      <c r="D77" s="289"/>
      <c r="E77" s="131"/>
      <c r="F77" s="132"/>
      <c r="G77" s="133"/>
      <c r="H77" s="133"/>
      <c r="I77" s="133"/>
      <c r="J77" s="133"/>
      <c r="K77" s="133"/>
      <c r="L77" s="133"/>
      <c r="M77" s="133"/>
      <c r="N77" s="133"/>
      <c r="O77" s="67"/>
      <c r="P77" s="57"/>
      <c r="T77" s="188"/>
      <c r="U77" s="188"/>
      <c r="V77" s="188"/>
      <c r="W77" s="188"/>
      <c r="X77" s="188"/>
      <c r="Y77" s="188"/>
      <c r="Z77" s="188"/>
      <c r="AA77" s="188"/>
      <c r="AB77" s="188"/>
      <c r="AC77" s="188"/>
      <c r="AD77" s="188"/>
      <c r="AE77" s="188"/>
      <c r="AF77" s="188"/>
      <c r="AG77" s="188"/>
      <c r="AH77" s="188"/>
      <c r="AI77" s="188"/>
      <c r="AJ77" s="188"/>
      <c r="AK77" s="188"/>
    </row>
    <row r="78" spans="1:58" ht="12.75" customHeight="1" thickBot="1" x14ac:dyDescent="0.25">
      <c r="A78" s="68"/>
      <c r="B78" s="227"/>
      <c r="E78" s="290"/>
      <c r="F78" s="290"/>
      <c r="G78" s="290"/>
      <c r="H78" s="290"/>
      <c r="I78" s="290"/>
      <c r="J78" s="290"/>
      <c r="K78" s="290"/>
      <c r="L78" s="290"/>
      <c r="M78" s="123"/>
      <c r="N78" s="123"/>
      <c r="O78" s="67"/>
      <c r="P78" s="57"/>
    </row>
    <row r="79" spans="1:58" s="28" customFormat="1" ht="15" customHeight="1" thickBot="1" x14ac:dyDescent="0.25">
      <c r="A79" s="159" t="str">
        <f>IF(E79="","","PRINT")</f>
        <v/>
      </c>
      <c r="B79" s="71"/>
      <c r="C79" s="291">
        <f>C61+1</f>
        <v>4</v>
      </c>
      <c r="D79" s="292"/>
      <c r="E79" s="848"/>
      <c r="F79" s="849"/>
      <c r="G79" s="849"/>
      <c r="H79" s="849"/>
      <c r="I79" s="849"/>
      <c r="J79" s="849"/>
      <c r="K79" s="849"/>
      <c r="L79" s="849"/>
      <c r="M79" s="849"/>
      <c r="N79" s="850"/>
      <c r="O79" s="67"/>
      <c r="P79" s="223" t="str">
        <f>IF(AND(E79&lt;&gt;"",COUNTIF(P80:$P$219,"PRINT")=0),"PRINT","")</f>
        <v/>
      </c>
      <c r="Q79" s="77"/>
      <c r="R79" s="249" t="str">
        <f>IF(E79="","",MATCH(E79,'B_Beskrivning av förbättringar'!$Q$94:$Q$103,0))</f>
        <v/>
      </c>
      <c r="S79" s="293"/>
      <c r="T79" s="77"/>
      <c r="U79" s="77"/>
      <c r="V79" s="77"/>
      <c r="W79" s="77"/>
      <c r="X79" s="77"/>
      <c r="Y79" s="77"/>
      <c r="Z79" s="77"/>
      <c r="AA79" s="77"/>
      <c r="AB79" s="77"/>
      <c r="AC79" s="77"/>
      <c r="AD79" s="77"/>
      <c r="AE79" s="77"/>
      <c r="AF79" s="77"/>
      <c r="AG79" s="77"/>
      <c r="AH79" s="77"/>
      <c r="AI79" s="77"/>
      <c r="AJ79" s="77"/>
      <c r="AK79" s="77"/>
      <c r="AL79" s="294" t="b">
        <f>CNTR_MeasurementRelevant=EUconst_NotRelevant</f>
        <v>0</v>
      </c>
      <c r="AM79" s="76"/>
      <c r="AN79" s="76"/>
      <c r="AO79" s="76"/>
      <c r="AP79" s="76"/>
      <c r="AQ79" s="76"/>
      <c r="AR79" s="76"/>
      <c r="AS79" s="76"/>
      <c r="AT79" s="76"/>
      <c r="AU79" s="76"/>
      <c r="AV79" s="76"/>
      <c r="AW79" s="76"/>
      <c r="AX79" s="76"/>
      <c r="AY79" s="76"/>
      <c r="AZ79" s="76"/>
      <c r="BA79" s="76"/>
      <c r="BB79" s="76"/>
      <c r="BC79" s="76"/>
      <c r="BD79" s="76"/>
      <c r="BE79" s="76"/>
      <c r="BF79" s="76"/>
    </row>
    <row r="80" spans="1:58" s="26" customFormat="1" ht="15" customHeight="1" thickBot="1" x14ac:dyDescent="0.25">
      <c r="A80" s="68"/>
      <c r="B80" s="143"/>
      <c r="C80" s="123"/>
      <c r="K80" s="842" t="str">
        <f>IF(E79="","",INDEX('B_Beskrivning av förbättringar'!$K$94:$K$103,R79))</f>
        <v/>
      </c>
      <c r="L80" s="843"/>
      <c r="M80" s="842" t="str">
        <f>IF(E79="","",INDEX('B_Beskrivning av förbättringar'!$M$94:$M$103,R79))</f>
        <v/>
      </c>
      <c r="N80" s="843"/>
      <c r="O80" s="67"/>
      <c r="P80" s="57"/>
      <c r="Q80" s="77"/>
      <c r="R80" s="77"/>
      <c r="S80" s="77"/>
      <c r="T80" s="77"/>
      <c r="U80" s="77"/>
      <c r="V80" s="77"/>
      <c r="W80" s="77"/>
      <c r="X80" s="77"/>
      <c r="Y80" s="77"/>
      <c r="Z80" s="77"/>
      <c r="AA80" s="77"/>
      <c r="AB80" s="77"/>
      <c r="AC80" s="77"/>
      <c r="AD80" s="77"/>
      <c r="AE80" s="77"/>
      <c r="AF80" s="77"/>
      <c r="AG80" s="77"/>
      <c r="AH80" s="77"/>
      <c r="AI80" s="77"/>
      <c r="AJ80" s="77"/>
      <c r="AK80" s="77"/>
      <c r="AL80" s="294" t="b">
        <f>AND(COUNTA(CNTR_ListRelevantSections)&gt;0,E79="")</f>
        <v>0</v>
      </c>
      <c r="AM80" s="76"/>
      <c r="AN80" s="76"/>
      <c r="AO80" s="76"/>
      <c r="AP80" s="76"/>
      <c r="AQ80" s="76"/>
      <c r="AR80" s="76"/>
      <c r="AS80" s="76"/>
      <c r="AT80" s="76"/>
      <c r="AU80" s="76"/>
      <c r="AV80" s="76"/>
      <c r="AW80" s="76"/>
      <c r="AX80" s="76"/>
      <c r="AY80" s="76"/>
      <c r="AZ80" s="76"/>
      <c r="BA80" s="76"/>
      <c r="BB80" s="76"/>
      <c r="BC80" s="76"/>
      <c r="BD80" s="76"/>
      <c r="BE80" s="76"/>
      <c r="BF80" s="76"/>
    </row>
    <row r="81" spans="1:96" s="28" customFormat="1" ht="5.0999999999999996" customHeight="1" x14ac:dyDescent="0.2">
      <c r="A81" s="70"/>
      <c r="B81" s="213"/>
      <c r="C81" s="15"/>
      <c r="D81" s="15"/>
      <c r="E81" s="15"/>
      <c r="F81" s="15"/>
      <c r="G81" s="5"/>
      <c r="H81" s="5"/>
      <c r="I81" s="5"/>
      <c r="M81" s="5"/>
      <c r="N81" s="5"/>
      <c r="O81" s="151"/>
      <c r="P81" s="214"/>
      <c r="Q81" s="152"/>
      <c r="R81" s="152"/>
      <c r="S81" s="152"/>
      <c r="T81" s="152"/>
      <c r="U81" s="152"/>
      <c r="V81" s="152"/>
      <c r="W81" s="152"/>
      <c r="X81" s="152"/>
      <c r="Y81" s="152"/>
      <c r="Z81" s="152"/>
      <c r="AA81" s="152"/>
      <c r="AB81" s="152"/>
      <c r="AC81" s="152"/>
      <c r="AD81" s="152"/>
      <c r="AE81" s="152"/>
      <c r="AF81" s="152"/>
      <c r="AG81" s="152"/>
      <c r="AH81" s="152"/>
      <c r="AI81" s="152"/>
      <c r="AJ81" s="152"/>
      <c r="AK81" s="152"/>
      <c r="AL81" s="152"/>
      <c r="AM81" s="252"/>
      <c r="AN81" s="252"/>
      <c r="AO81" s="252"/>
      <c r="AP81" s="252"/>
      <c r="AQ81" s="252"/>
      <c r="AR81" s="252"/>
      <c r="AS81" s="252"/>
      <c r="AT81" s="252"/>
      <c r="AU81" s="252"/>
      <c r="AV81" s="252"/>
      <c r="AW81" s="252"/>
      <c r="AX81" s="252"/>
      <c r="AY81" s="252"/>
      <c r="AZ81" s="252"/>
      <c r="BA81" s="252"/>
      <c r="BB81" s="252"/>
      <c r="BC81" s="252"/>
      <c r="BD81" s="252"/>
      <c r="BE81" s="252"/>
      <c r="BF81" s="252"/>
      <c r="BG81" s="252"/>
      <c r="BH81" s="252"/>
      <c r="BI81" s="252"/>
      <c r="BJ81" s="252"/>
      <c r="BK81" s="252"/>
      <c r="BL81" s="252"/>
      <c r="BM81" s="252"/>
      <c r="BN81" s="252"/>
      <c r="BO81" s="252"/>
      <c r="BP81" s="252"/>
      <c r="BQ81" s="252"/>
      <c r="BR81" s="252"/>
      <c r="BS81" s="252"/>
      <c r="BT81" s="252"/>
      <c r="BU81" s="252"/>
      <c r="BV81" s="252"/>
      <c r="BW81" s="252"/>
      <c r="BX81" s="252"/>
      <c r="BY81" s="252"/>
      <c r="BZ81" s="252"/>
      <c r="CA81" s="252"/>
      <c r="CB81" s="252"/>
      <c r="CC81" s="252"/>
      <c r="CD81" s="252"/>
      <c r="CE81" s="252"/>
      <c r="CF81" s="252"/>
      <c r="CG81" s="252"/>
      <c r="CH81" s="252"/>
      <c r="CI81" s="252"/>
      <c r="CJ81" s="252"/>
      <c r="CK81" s="252"/>
      <c r="CL81" s="252"/>
      <c r="CM81" s="252"/>
      <c r="CN81" s="252"/>
      <c r="CO81" s="252"/>
      <c r="CP81" s="252"/>
      <c r="CQ81" s="252"/>
      <c r="CR81" s="252"/>
    </row>
    <row r="82" spans="1:96" s="28" customFormat="1" ht="12.75" customHeight="1" x14ac:dyDescent="0.2">
      <c r="A82" s="70"/>
      <c r="B82" s="213"/>
      <c r="C82" s="15"/>
      <c r="D82" s="15"/>
      <c r="F82" s="844" t="str">
        <f>IF(E79="","",HYPERLINK("#JUMP_F_10",EUconst_FurtherGuidancePoint1))</f>
        <v/>
      </c>
      <c r="G82" s="845"/>
      <c r="H82" s="845"/>
      <c r="I82" s="845"/>
      <c r="J82" s="845"/>
      <c r="K82" s="845"/>
      <c r="L82" s="845"/>
      <c r="M82" s="846"/>
      <c r="N82" s="5"/>
      <c r="O82" s="151"/>
      <c r="P82" s="214"/>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252"/>
      <c r="AN82" s="252"/>
      <c r="AO82" s="252"/>
      <c r="AP82" s="252"/>
      <c r="AQ82" s="252"/>
      <c r="AR82" s="252"/>
      <c r="AS82" s="252"/>
      <c r="AT82" s="252"/>
      <c r="AU82" s="252"/>
      <c r="AV82" s="252"/>
      <c r="AW82" s="252"/>
      <c r="AX82" s="252"/>
      <c r="AY82" s="252"/>
      <c r="AZ82" s="252"/>
      <c r="BA82" s="252"/>
      <c r="BB82" s="252"/>
      <c r="BC82" s="252"/>
      <c r="BD82" s="252"/>
      <c r="BE82" s="252"/>
      <c r="BF82" s="252"/>
      <c r="BG82" s="252"/>
      <c r="BH82" s="252"/>
      <c r="BI82" s="252"/>
      <c r="BJ82" s="252"/>
      <c r="BK82" s="252"/>
      <c r="BL82" s="252"/>
      <c r="BM82" s="252"/>
      <c r="BN82" s="252"/>
      <c r="BO82" s="252"/>
      <c r="BP82" s="252"/>
      <c r="BQ82" s="252"/>
      <c r="BR82" s="252"/>
      <c r="BS82" s="252"/>
      <c r="BT82" s="252"/>
      <c r="BU82" s="252"/>
      <c r="BV82" s="252"/>
      <c r="BW82" s="252"/>
      <c r="BX82" s="252"/>
      <c r="BY82" s="252"/>
      <c r="BZ82" s="252"/>
      <c r="CA82" s="252"/>
      <c r="CB82" s="252"/>
      <c r="CC82" s="252"/>
      <c r="CD82" s="252"/>
      <c r="CE82" s="252"/>
      <c r="CF82" s="252"/>
      <c r="CG82" s="252"/>
      <c r="CH82" s="252"/>
      <c r="CI82" s="252"/>
      <c r="CJ82" s="252"/>
      <c r="CK82" s="252"/>
      <c r="CL82" s="252"/>
      <c r="CM82" s="252"/>
      <c r="CN82" s="252"/>
      <c r="CO82" s="252"/>
      <c r="CP82" s="252"/>
      <c r="CQ82" s="252"/>
      <c r="CR82" s="252"/>
    </row>
    <row r="83" spans="1:96" ht="5.0999999999999996" customHeight="1" x14ac:dyDescent="0.2">
      <c r="A83" s="68"/>
      <c r="B83" s="213"/>
      <c r="C83" s="41"/>
      <c r="D83" s="216"/>
      <c r="F83" s="26"/>
      <c r="G83" s="26"/>
      <c r="I83" s="217"/>
      <c r="J83" s="217"/>
      <c r="K83" s="217"/>
      <c r="L83" s="217"/>
      <c r="M83" s="217"/>
      <c r="N83" s="217"/>
      <c r="O83" s="67"/>
      <c r="P83" s="57"/>
      <c r="AL83" s="152"/>
    </row>
    <row r="84" spans="1:96" ht="38.85" customHeight="1" x14ac:dyDescent="0.2">
      <c r="A84" s="68"/>
      <c r="B84" s="213"/>
      <c r="C84" s="41"/>
      <c r="D84" s="216"/>
      <c r="E84" s="253"/>
      <c r="F84" s="254" t="str">
        <f>Translations!$B$601</f>
        <v>Krävd nivå:</v>
      </c>
      <c r="G84" s="847" t="str">
        <f>Translations!$B$610</f>
        <v xml:space="preserve">Skäl för tidigare avvikelse: </v>
      </c>
      <c r="H84" s="847"/>
      <c r="I84" s="253" t="str">
        <f>Translations!$B$611</f>
        <v>Inverkan på nivåer?</v>
      </c>
      <c r="J84" s="253" t="str">
        <f>Translations!$B$612</f>
        <v>Vidtagna åtgärder:</v>
      </c>
      <c r="K84" s="254" t="str">
        <f>Translations!$B$585</f>
        <v>När?</v>
      </c>
      <c r="L84" s="254" t="str">
        <f>Translations!$B$603</f>
        <v>Tillämpad nivå:</v>
      </c>
      <c r="M84" s="217"/>
      <c r="N84" s="217"/>
      <c r="O84" s="67"/>
      <c r="P84" s="57"/>
      <c r="AA84" s="255"/>
      <c r="AB84" s="255" t="s">
        <v>22</v>
      </c>
      <c r="AC84" s="152" t="str">
        <f>G84</f>
        <v xml:space="preserve">Skäl för tidigare avvikelse: </v>
      </c>
      <c r="AD84" s="152" t="str">
        <f>I84</f>
        <v>Inverkan på nivåer?</v>
      </c>
      <c r="AE84" s="152" t="str">
        <f>J84</f>
        <v>Vidtagna åtgärder:</v>
      </c>
      <c r="AF84" s="152" t="str">
        <f>K84</f>
        <v>När?</v>
      </c>
      <c r="AG84" s="152" t="str">
        <f>L84</f>
        <v>Tillämpad nivå:</v>
      </c>
      <c r="AL84" s="152"/>
    </row>
    <row r="85" spans="1:96" ht="12.75" customHeight="1" x14ac:dyDescent="0.2">
      <c r="A85" s="68"/>
      <c r="B85" s="213"/>
      <c r="C85" s="41"/>
      <c r="D85" s="216"/>
      <c r="E85" s="224" t="s">
        <v>6</v>
      </c>
      <c r="F85" s="257" t="str">
        <f>IF(R85="","",IF(CNTR_SmallEmitter,1,R85))</f>
        <v/>
      </c>
      <c r="G85" s="826"/>
      <c r="H85" s="827"/>
      <c r="I85" s="99"/>
      <c r="J85" s="99"/>
      <c r="K85" s="221"/>
      <c r="L85" s="258"/>
      <c r="M85" s="834" t="str">
        <f>IF(OR(ISBLANK(L85),L85=EUconst_NoTier),"",IF(S85=0,EUconst_NotApplicable,IF(ISERROR(S85),"",S85)))</f>
        <v/>
      </c>
      <c r="N85" s="835"/>
      <c r="O85" s="67"/>
      <c r="P85" s="57"/>
      <c r="R85" s="295" t="str">
        <f>IF(E79="","",INDEX(EUwideConstants!$N$648:$N$650,MATCH(K80,EUwideConstants!$B$648:$B$650,0))-IF(M80=INDEX(SourceCategoryCEMS,2),1,0))</f>
        <v/>
      </c>
      <c r="S85" s="295" t="str">
        <f>IF(L85="","",IF(L85=EUconst_NA,"",INDEX(EUwideConstants!$H$648:$M$650,MATCH(K80,EUwideConstants!$B$648:$B$650,0),MATCH(L85,CNTR_TierList,0))))</f>
        <v/>
      </c>
      <c r="T85" s="57"/>
      <c r="U85" s="57"/>
      <c r="V85" s="57"/>
      <c r="W85" s="57"/>
      <c r="X85" s="57"/>
      <c r="Y85" s="57"/>
      <c r="Z85" s="57"/>
      <c r="AA85" s="82"/>
      <c r="AC85" s="223" t="b">
        <f>AND(COUNTA(CNTR_ListRelevantSections)&gt;0,E79="")</f>
        <v>0</v>
      </c>
      <c r="AD85" s="223" t="b">
        <f>AC85</f>
        <v>0</v>
      </c>
      <c r="AE85" s="223" t="b">
        <f>AD85</f>
        <v>0</v>
      </c>
      <c r="AF85" s="223" t="b">
        <f>OR(AD85,AND(J85&lt;&gt;"",J85=FALSE))</f>
        <v>0</v>
      </c>
      <c r="AG85" s="223" t="b">
        <f>OR(AF85,AND(I85&lt;&gt;"",I85=FALSE))</f>
        <v>0</v>
      </c>
      <c r="AH85" s="57"/>
      <c r="AI85" s="57"/>
      <c r="AJ85" s="57"/>
      <c r="AK85" s="57"/>
      <c r="AL85" s="251" t="b">
        <f>AL80</f>
        <v>0</v>
      </c>
    </row>
    <row r="86" spans="1:96" s="28" customFormat="1" ht="5.0999999999999996" customHeight="1" x14ac:dyDescent="0.2">
      <c r="A86" s="70"/>
      <c r="B86" s="213"/>
      <c r="C86" s="15"/>
      <c r="D86" s="121"/>
      <c r="G86" s="121"/>
      <c r="H86" s="121"/>
      <c r="I86" s="121"/>
      <c r="J86" s="121"/>
      <c r="O86" s="84"/>
      <c r="P86" s="214"/>
      <c r="Q86" s="214"/>
      <c r="R86" s="214"/>
      <c r="S86" s="214"/>
      <c r="T86" s="214"/>
      <c r="U86" s="214"/>
      <c r="V86" s="214"/>
      <c r="W86" s="214"/>
      <c r="X86" s="214"/>
      <c r="Y86" s="214"/>
      <c r="Z86" s="214"/>
      <c r="AA86" s="214"/>
      <c r="AB86" s="214"/>
      <c r="AC86" s="214"/>
      <c r="AD86" s="214"/>
      <c r="AE86" s="214"/>
      <c r="AF86" s="214"/>
      <c r="AG86" s="214"/>
      <c r="AH86" s="214"/>
      <c r="AI86" s="214"/>
      <c r="AJ86" s="214"/>
      <c r="AK86" s="214"/>
      <c r="AL86" s="82"/>
    </row>
    <row r="87" spans="1:96" s="28" customFormat="1" ht="12.75" customHeight="1" x14ac:dyDescent="0.2">
      <c r="A87" s="70"/>
      <c r="B87" s="213"/>
      <c r="E87" s="121" t="s">
        <v>8</v>
      </c>
      <c r="F87" s="259" t="str">
        <f>Translations!$B$94</f>
        <v>Beskrivning</v>
      </c>
      <c r="G87" s="260"/>
      <c r="H87" s="121"/>
      <c r="I87" s="121"/>
      <c r="J87" s="121"/>
      <c r="K87" s="121"/>
      <c r="L87" s="121"/>
      <c r="M87" s="121"/>
      <c r="N87" s="121"/>
      <c r="O87" s="84"/>
      <c r="P87" s="214"/>
      <c r="Q87" s="214"/>
      <c r="R87" s="214"/>
      <c r="S87" s="214"/>
      <c r="T87" s="214"/>
      <c r="U87" s="214"/>
      <c r="V87" s="214"/>
      <c r="W87" s="214"/>
      <c r="X87" s="214"/>
      <c r="Y87" s="214"/>
      <c r="Z87" s="214"/>
      <c r="AA87" s="214"/>
      <c r="AB87" s="214"/>
      <c r="AC87" s="214"/>
      <c r="AD87" s="214"/>
      <c r="AE87" s="214"/>
      <c r="AF87" s="214"/>
      <c r="AG87" s="214"/>
      <c r="AH87" s="214"/>
      <c r="AI87" s="214"/>
      <c r="AJ87" s="214"/>
      <c r="AK87" s="214"/>
      <c r="AL87" s="82"/>
    </row>
    <row r="88" spans="1:96" s="28" customFormat="1" ht="12.75" customHeight="1" x14ac:dyDescent="0.2">
      <c r="A88" s="70"/>
      <c r="B88" s="213"/>
      <c r="E88" s="121"/>
      <c r="F88" s="757" t="str">
        <f>Translations!$B$588</f>
        <v>Om du behöver mer utrymme för beskrivningen kan du också använda externa filer och hänvisa till dem här.</v>
      </c>
      <c r="G88" s="757"/>
      <c r="H88" s="757"/>
      <c r="I88" s="757"/>
      <c r="J88" s="757"/>
      <c r="K88" s="757"/>
      <c r="L88" s="757"/>
      <c r="M88" s="757"/>
      <c r="N88" s="757"/>
      <c r="O88" s="84"/>
      <c r="P88" s="214"/>
      <c r="Q88" s="214"/>
      <c r="R88" s="214"/>
      <c r="S88" s="214"/>
      <c r="T88" s="214"/>
      <c r="U88" s="214"/>
      <c r="V88" s="214"/>
      <c r="W88" s="214"/>
      <c r="X88" s="214"/>
      <c r="Y88" s="214"/>
      <c r="Z88" s="214"/>
      <c r="AA88" s="214"/>
      <c r="AB88" s="214"/>
      <c r="AC88" s="214"/>
      <c r="AD88" s="214"/>
      <c r="AE88" s="214"/>
      <c r="AF88" s="214"/>
      <c r="AG88" s="214"/>
      <c r="AH88" s="214"/>
      <c r="AI88" s="214"/>
      <c r="AJ88" s="214"/>
      <c r="AK88" s="214"/>
      <c r="AL88" s="82"/>
    </row>
    <row r="89" spans="1:96" s="28" customFormat="1" ht="12.75" customHeight="1" x14ac:dyDescent="0.2">
      <c r="A89" s="261"/>
      <c r="B89" s="213"/>
      <c r="D89" s="121"/>
      <c r="E89" s="121"/>
      <c r="F89" s="836"/>
      <c r="G89" s="837"/>
      <c r="H89" s="837"/>
      <c r="I89" s="837"/>
      <c r="J89" s="837"/>
      <c r="K89" s="837"/>
      <c r="L89" s="837"/>
      <c r="M89" s="837"/>
      <c r="N89" s="838"/>
      <c r="O89" s="81"/>
      <c r="P89" s="82"/>
      <c r="Q89" s="82"/>
      <c r="R89" s="82"/>
      <c r="S89" s="82"/>
      <c r="T89" s="82"/>
      <c r="U89" s="82"/>
      <c r="V89" s="82"/>
      <c r="W89" s="82"/>
      <c r="X89" s="82"/>
      <c r="Y89" s="82"/>
      <c r="Z89" s="82"/>
      <c r="AA89" s="82"/>
      <c r="AB89" s="82"/>
      <c r="AC89" s="82"/>
      <c r="AD89" s="82"/>
      <c r="AE89" s="82"/>
      <c r="AF89" s="82"/>
      <c r="AG89" s="82"/>
      <c r="AH89" s="82"/>
      <c r="AI89" s="82"/>
      <c r="AJ89" s="82"/>
      <c r="AK89" s="82"/>
      <c r="AL89" s="251" t="b">
        <f>AL80</f>
        <v>0</v>
      </c>
    </row>
    <row r="90" spans="1:96" s="28" customFormat="1" ht="12.75" customHeight="1" x14ac:dyDescent="0.2">
      <c r="A90" s="261"/>
      <c r="B90" s="213"/>
      <c r="D90" s="121"/>
      <c r="E90" s="121"/>
      <c r="F90" s="828"/>
      <c r="G90" s="829"/>
      <c r="H90" s="829"/>
      <c r="I90" s="829"/>
      <c r="J90" s="829"/>
      <c r="K90" s="829"/>
      <c r="L90" s="829"/>
      <c r="M90" s="829"/>
      <c r="N90" s="830"/>
      <c r="O90" s="81"/>
      <c r="P90" s="82"/>
      <c r="Q90" s="82"/>
      <c r="R90" s="82"/>
      <c r="S90" s="82"/>
      <c r="T90" s="82"/>
      <c r="U90" s="82"/>
      <c r="V90" s="82"/>
      <c r="W90" s="82"/>
      <c r="X90" s="82"/>
      <c r="Y90" s="82"/>
      <c r="Z90" s="82"/>
      <c r="AA90" s="82"/>
      <c r="AB90" s="82"/>
      <c r="AC90" s="82"/>
      <c r="AD90" s="82"/>
      <c r="AE90" s="82"/>
      <c r="AF90" s="82"/>
      <c r="AG90" s="82"/>
      <c r="AH90" s="82"/>
      <c r="AI90" s="82"/>
      <c r="AJ90" s="82"/>
      <c r="AK90" s="82"/>
      <c r="AL90" s="251" t="b">
        <f>AL89</f>
        <v>0</v>
      </c>
    </row>
    <row r="91" spans="1:96" s="28" customFormat="1" ht="12.75" customHeight="1" x14ac:dyDescent="0.2">
      <c r="A91" s="261"/>
      <c r="B91" s="213"/>
      <c r="D91" s="121"/>
      <c r="E91" s="121"/>
      <c r="F91" s="828"/>
      <c r="G91" s="829"/>
      <c r="H91" s="829"/>
      <c r="I91" s="829"/>
      <c r="J91" s="829"/>
      <c r="K91" s="829"/>
      <c r="L91" s="829"/>
      <c r="M91" s="829"/>
      <c r="N91" s="830"/>
      <c r="O91" s="81"/>
      <c r="P91" s="82"/>
      <c r="Q91" s="82"/>
      <c r="R91" s="82"/>
      <c r="S91" s="82"/>
      <c r="T91" s="82"/>
      <c r="U91" s="82"/>
      <c r="V91" s="82"/>
      <c r="W91" s="82"/>
      <c r="X91" s="82"/>
      <c r="Y91" s="82"/>
      <c r="Z91" s="82"/>
      <c r="AA91" s="82"/>
      <c r="AB91" s="82"/>
      <c r="AC91" s="82"/>
      <c r="AD91" s="82"/>
      <c r="AE91" s="82"/>
      <c r="AF91" s="82"/>
      <c r="AG91" s="82"/>
      <c r="AH91" s="82"/>
      <c r="AI91" s="82"/>
      <c r="AJ91" s="82"/>
      <c r="AK91" s="82"/>
      <c r="AL91" s="251" t="b">
        <f>AL90</f>
        <v>0</v>
      </c>
    </row>
    <row r="92" spans="1:96" s="28" customFormat="1" ht="12.75" customHeight="1" x14ac:dyDescent="0.2">
      <c r="A92" s="261"/>
      <c r="B92" s="213"/>
      <c r="D92" s="121"/>
      <c r="E92" s="121"/>
      <c r="F92" s="828"/>
      <c r="G92" s="829"/>
      <c r="H92" s="829"/>
      <c r="I92" s="829"/>
      <c r="J92" s="829"/>
      <c r="K92" s="829"/>
      <c r="L92" s="829"/>
      <c r="M92" s="829"/>
      <c r="N92" s="830"/>
      <c r="O92" s="81"/>
      <c r="P92" s="82"/>
      <c r="Q92" s="82"/>
      <c r="R92" s="82"/>
      <c r="S92" s="82"/>
      <c r="T92" s="82"/>
      <c r="U92" s="82"/>
      <c r="V92" s="82"/>
      <c r="W92" s="82"/>
      <c r="X92" s="82"/>
      <c r="Y92" s="82"/>
      <c r="Z92" s="82"/>
      <c r="AA92" s="82"/>
      <c r="AB92" s="82"/>
      <c r="AC92" s="82"/>
      <c r="AD92" s="82"/>
      <c r="AE92" s="82"/>
      <c r="AF92" s="82"/>
      <c r="AG92" s="82"/>
      <c r="AH92" s="82"/>
      <c r="AI92" s="82"/>
      <c r="AJ92" s="82"/>
      <c r="AK92" s="82"/>
      <c r="AL92" s="251" t="b">
        <f>AL91</f>
        <v>0</v>
      </c>
    </row>
    <row r="93" spans="1:96" s="28" customFormat="1" ht="12.75" customHeight="1" x14ac:dyDescent="0.2">
      <c r="A93" s="261"/>
      <c r="B93" s="213"/>
      <c r="D93" s="121"/>
      <c r="E93" s="121"/>
      <c r="F93" s="828"/>
      <c r="G93" s="829"/>
      <c r="H93" s="829"/>
      <c r="I93" s="829"/>
      <c r="J93" s="829"/>
      <c r="K93" s="829"/>
      <c r="L93" s="829"/>
      <c r="M93" s="829"/>
      <c r="N93" s="830"/>
      <c r="O93" s="81"/>
      <c r="P93" s="82"/>
      <c r="Q93" s="82"/>
      <c r="R93" s="82"/>
      <c r="S93" s="82"/>
      <c r="T93" s="82"/>
      <c r="U93" s="82"/>
      <c r="V93" s="82"/>
      <c r="W93" s="82"/>
      <c r="X93" s="82"/>
      <c r="Y93" s="82"/>
      <c r="Z93" s="82"/>
      <c r="AA93" s="82"/>
      <c r="AB93" s="82"/>
      <c r="AC93" s="82"/>
      <c r="AD93" s="82"/>
      <c r="AE93" s="82"/>
      <c r="AF93" s="82"/>
      <c r="AG93" s="82"/>
      <c r="AH93" s="82"/>
      <c r="AI93" s="82"/>
      <c r="AJ93" s="82"/>
      <c r="AK93" s="82"/>
      <c r="AL93" s="251" t="b">
        <f>AL92</f>
        <v>0</v>
      </c>
    </row>
    <row r="94" spans="1:96" s="28" customFormat="1" ht="12.75" customHeight="1" x14ac:dyDescent="0.2">
      <c r="A94" s="261"/>
      <c r="B94" s="213"/>
      <c r="D94" s="121"/>
      <c r="E94" s="121"/>
      <c r="F94" s="831"/>
      <c r="G94" s="832"/>
      <c r="H94" s="832"/>
      <c r="I94" s="832"/>
      <c r="J94" s="832"/>
      <c r="K94" s="832"/>
      <c r="L94" s="832"/>
      <c r="M94" s="832"/>
      <c r="N94" s="833"/>
      <c r="O94" s="81"/>
      <c r="P94" s="82"/>
      <c r="Q94" s="82"/>
      <c r="R94" s="82"/>
      <c r="S94" s="82"/>
      <c r="T94" s="82"/>
      <c r="U94" s="82"/>
      <c r="V94" s="82"/>
      <c r="W94" s="82"/>
      <c r="X94" s="82"/>
      <c r="Y94" s="82"/>
      <c r="Z94" s="82"/>
      <c r="AA94" s="82"/>
      <c r="AB94" s="82"/>
      <c r="AC94" s="82"/>
      <c r="AD94" s="82"/>
      <c r="AE94" s="82"/>
      <c r="AF94" s="82"/>
      <c r="AG94" s="82"/>
      <c r="AH94" s="82"/>
      <c r="AI94" s="82"/>
      <c r="AJ94" s="82"/>
      <c r="AK94" s="82"/>
      <c r="AL94" s="251" t="b">
        <f>AL93</f>
        <v>0</v>
      </c>
    </row>
    <row r="95" spans="1:96" ht="12.75" customHeight="1" thickBot="1" x14ac:dyDescent="0.25">
      <c r="A95" s="68"/>
      <c r="B95" s="213"/>
      <c r="C95" s="132"/>
      <c r="D95" s="289"/>
      <c r="E95" s="131"/>
      <c r="F95" s="132"/>
      <c r="G95" s="133"/>
      <c r="H95" s="133"/>
      <c r="I95" s="133"/>
      <c r="J95" s="133"/>
      <c r="K95" s="133"/>
      <c r="L95" s="133"/>
      <c r="M95" s="133"/>
      <c r="N95" s="133"/>
      <c r="O95" s="67"/>
      <c r="P95" s="57"/>
      <c r="T95" s="188"/>
      <c r="U95" s="188"/>
      <c r="V95" s="188"/>
      <c r="W95" s="188"/>
      <c r="X95" s="188"/>
      <c r="Y95" s="188"/>
      <c r="Z95" s="188"/>
      <c r="AA95" s="188"/>
      <c r="AB95" s="188"/>
      <c r="AC95" s="188"/>
      <c r="AD95" s="188"/>
      <c r="AE95" s="188"/>
      <c r="AF95" s="188"/>
      <c r="AG95" s="188"/>
      <c r="AH95" s="188"/>
      <c r="AI95" s="188"/>
      <c r="AJ95" s="188"/>
      <c r="AK95" s="188"/>
    </row>
    <row r="96" spans="1:96" ht="12.75" customHeight="1" thickBot="1" x14ac:dyDescent="0.25">
      <c r="A96" s="68"/>
      <c r="B96" s="227"/>
      <c r="E96" s="290"/>
      <c r="F96" s="290"/>
      <c r="G96" s="290"/>
      <c r="H96" s="290"/>
      <c r="I96" s="290"/>
      <c r="J96" s="290"/>
      <c r="K96" s="290"/>
      <c r="L96" s="290"/>
      <c r="M96" s="123"/>
      <c r="N96" s="123"/>
      <c r="O96" s="67"/>
      <c r="P96" s="57"/>
    </row>
    <row r="97" spans="1:96" s="28" customFormat="1" ht="15" customHeight="1" thickBot="1" x14ac:dyDescent="0.25">
      <c r="A97" s="159" t="str">
        <f>IF(E97="","","PRINT")</f>
        <v/>
      </c>
      <c r="B97" s="71"/>
      <c r="C97" s="291">
        <f>C79+1</f>
        <v>5</v>
      </c>
      <c r="D97" s="292"/>
      <c r="E97" s="848"/>
      <c r="F97" s="849"/>
      <c r="G97" s="849"/>
      <c r="H97" s="849"/>
      <c r="I97" s="849"/>
      <c r="J97" s="849"/>
      <c r="K97" s="849"/>
      <c r="L97" s="849"/>
      <c r="M97" s="849"/>
      <c r="N97" s="850"/>
      <c r="O97" s="67"/>
      <c r="P97" s="223" t="str">
        <f>IF(AND(E97&lt;&gt;"",COUNTIF(P98:$P$219,"PRINT")=0),"PRINT","")</f>
        <v/>
      </c>
      <c r="Q97" s="77"/>
      <c r="R97" s="249" t="str">
        <f>IF(E97="","",MATCH(E97,'B_Beskrivning av förbättringar'!$Q$94:$Q$103,0))</f>
        <v/>
      </c>
      <c r="S97" s="293"/>
      <c r="T97" s="77"/>
      <c r="U97" s="77"/>
      <c r="V97" s="77"/>
      <c r="W97" s="77"/>
      <c r="X97" s="77"/>
      <c r="Y97" s="77"/>
      <c r="Z97" s="77"/>
      <c r="AA97" s="77"/>
      <c r="AB97" s="77"/>
      <c r="AC97" s="77"/>
      <c r="AD97" s="77"/>
      <c r="AE97" s="77"/>
      <c r="AF97" s="77"/>
      <c r="AG97" s="77"/>
      <c r="AH97" s="77"/>
      <c r="AI97" s="77"/>
      <c r="AJ97" s="77"/>
      <c r="AK97" s="77"/>
      <c r="AL97" s="294" t="b">
        <f>CNTR_MeasurementRelevant=EUconst_NotRelevant</f>
        <v>0</v>
      </c>
      <c r="AM97" s="76"/>
      <c r="AN97" s="76"/>
      <c r="AO97" s="76"/>
      <c r="AP97" s="76"/>
      <c r="AQ97" s="76"/>
      <c r="AR97" s="76"/>
      <c r="AS97" s="76"/>
      <c r="AT97" s="76"/>
      <c r="AU97" s="76"/>
      <c r="AV97" s="76"/>
      <c r="AW97" s="76"/>
      <c r="AX97" s="76"/>
      <c r="AY97" s="76"/>
      <c r="AZ97" s="76"/>
      <c r="BA97" s="76"/>
      <c r="BB97" s="76"/>
      <c r="BC97" s="76"/>
      <c r="BD97" s="76"/>
      <c r="BE97" s="76"/>
      <c r="BF97" s="76"/>
    </row>
    <row r="98" spans="1:96" s="26" customFormat="1" ht="15" customHeight="1" thickBot="1" x14ac:dyDescent="0.25">
      <c r="A98" s="68"/>
      <c r="B98" s="143"/>
      <c r="C98" s="123"/>
      <c r="K98" s="842" t="str">
        <f>IF(E97="","",INDEX('B_Beskrivning av förbättringar'!$K$94:$K$103,R97))</f>
        <v/>
      </c>
      <c r="L98" s="843"/>
      <c r="M98" s="842" t="str">
        <f>IF(E97="","",INDEX('B_Beskrivning av förbättringar'!$M$94:$M$103,R97))</f>
        <v/>
      </c>
      <c r="N98" s="843"/>
      <c r="O98" s="67"/>
      <c r="P98" s="57"/>
      <c r="Q98" s="77"/>
      <c r="R98" s="77"/>
      <c r="S98" s="77"/>
      <c r="T98" s="77"/>
      <c r="U98" s="77"/>
      <c r="V98" s="77"/>
      <c r="W98" s="77"/>
      <c r="X98" s="77"/>
      <c r="Y98" s="77"/>
      <c r="Z98" s="77"/>
      <c r="AA98" s="77"/>
      <c r="AB98" s="77"/>
      <c r="AC98" s="77"/>
      <c r="AD98" s="77"/>
      <c r="AE98" s="77"/>
      <c r="AF98" s="77"/>
      <c r="AG98" s="77"/>
      <c r="AH98" s="77"/>
      <c r="AI98" s="77"/>
      <c r="AJ98" s="77"/>
      <c r="AK98" s="77"/>
      <c r="AL98" s="294" t="b">
        <f>AND(COUNTA(CNTR_ListRelevantSections)&gt;0,E97="")</f>
        <v>0</v>
      </c>
      <c r="AM98" s="76"/>
      <c r="AN98" s="76"/>
      <c r="AO98" s="76"/>
      <c r="AP98" s="76"/>
      <c r="AQ98" s="76"/>
      <c r="AR98" s="76"/>
      <c r="AS98" s="76"/>
      <c r="AT98" s="76"/>
      <c r="AU98" s="76"/>
      <c r="AV98" s="76"/>
      <c r="AW98" s="76"/>
      <c r="AX98" s="76"/>
      <c r="AY98" s="76"/>
      <c r="AZ98" s="76"/>
      <c r="BA98" s="76"/>
      <c r="BB98" s="76"/>
      <c r="BC98" s="76"/>
      <c r="BD98" s="76"/>
      <c r="BE98" s="76"/>
      <c r="BF98" s="76"/>
    </row>
    <row r="99" spans="1:96" s="28" customFormat="1" ht="5.0999999999999996" customHeight="1" x14ac:dyDescent="0.2">
      <c r="A99" s="70"/>
      <c r="B99" s="213"/>
      <c r="C99" s="15"/>
      <c r="D99" s="15"/>
      <c r="E99" s="15"/>
      <c r="F99" s="15"/>
      <c r="G99" s="5"/>
      <c r="H99" s="5"/>
      <c r="I99" s="5"/>
      <c r="M99" s="5"/>
      <c r="N99" s="5"/>
      <c r="O99" s="151"/>
      <c r="P99" s="214"/>
      <c r="Q99" s="152"/>
      <c r="R99" s="152"/>
      <c r="S99" s="152"/>
      <c r="T99" s="152"/>
      <c r="U99" s="152"/>
      <c r="V99" s="152"/>
      <c r="W99" s="152"/>
      <c r="X99" s="152"/>
      <c r="Y99" s="152"/>
      <c r="Z99" s="152"/>
      <c r="AA99" s="152"/>
      <c r="AB99" s="152"/>
      <c r="AC99" s="152"/>
      <c r="AD99" s="152"/>
      <c r="AE99" s="152"/>
      <c r="AF99" s="152"/>
      <c r="AG99" s="152"/>
      <c r="AH99" s="152"/>
      <c r="AI99" s="152"/>
      <c r="AJ99" s="152"/>
      <c r="AK99" s="152"/>
      <c r="AL99" s="152"/>
      <c r="AM99" s="252"/>
      <c r="AN99" s="252"/>
      <c r="AO99" s="252"/>
      <c r="AP99" s="252"/>
      <c r="AQ99" s="252"/>
      <c r="AR99" s="252"/>
      <c r="AS99" s="252"/>
      <c r="AT99" s="252"/>
      <c r="AU99" s="252"/>
      <c r="AV99" s="252"/>
      <c r="AW99" s="252"/>
      <c r="AX99" s="252"/>
      <c r="AY99" s="252"/>
      <c r="AZ99" s="252"/>
      <c r="BA99" s="252"/>
      <c r="BB99" s="252"/>
      <c r="BC99" s="252"/>
      <c r="BD99" s="252"/>
      <c r="BE99" s="252"/>
      <c r="BF99" s="252"/>
      <c r="BG99" s="252"/>
      <c r="BH99" s="252"/>
      <c r="BI99" s="252"/>
      <c r="BJ99" s="252"/>
      <c r="BK99" s="252"/>
      <c r="BL99" s="252"/>
      <c r="BM99" s="252"/>
      <c r="BN99" s="252"/>
      <c r="BO99" s="252"/>
      <c r="BP99" s="252"/>
      <c r="BQ99" s="252"/>
      <c r="BR99" s="252"/>
      <c r="BS99" s="252"/>
      <c r="BT99" s="252"/>
      <c r="BU99" s="252"/>
      <c r="BV99" s="252"/>
      <c r="BW99" s="252"/>
      <c r="BX99" s="252"/>
      <c r="BY99" s="252"/>
      <c r="BZ99" s="252"/>
      <c r="CA99" s="252"/>
      <c r="CB99" s="252"/>
      <c r="CC99" s="252"/>
      <c r="CD99" s="252"/>
      <c r="CE99" s="252"/>
      <c r="CF99" s="252"/>
      <c r="CG99" s="252"/>
      <c r="CH99" s="252"/>
      <c r="CI99" s="252"/>
      <c r="CJ99" s="252"/>
      <c r="CK99" s="252"/>
      <c r="CL99" s="252"/>
      <c r="CM99" s="252"/>
      <c r="CN99" s="252"/>
      <c r="CO99" s="252"/>
      <c r="CP99" s="252"/>
      <c r="CQ99" s="252"/>
      <c r="CR99" s="252"/>
    </row>
    <row r="100" spans="1:96" s="28" customFormat="1" ht="12.75" customHeight="1" x14ac:dyDescent="0.2">
      <c r="A100" s="70"/>
      <c r="B100" s="213"/>
      <c r="C100" s="15"/>
      <c r="D100" s="15"/>
      <c r="F100" s="844" t="str">
        <f>IF(E97="","",HYPERLINK("#JUMP_F_10",EUconst_FurtherGuidancePoint1))</f>
        <v/>
      </c>
      <c r="G100" s="845"/>
      <c r="H100" s="845"/>
      <c r="I100" s="845"/>
      <c r="J100" s="845"/>
      <c r="K100" s="845"/>
      <c r="L100" s="845"/>
      <c r="M100" s="846"/>
      <c r="N100" s="5"/>
      <c r="O100" s="151"/>
      <c r="P100" s="214"/>
      <c r="Q100" s="152"/>
      <c r="R100" s="152"/>
      <c r="S100" s="152"/>
      <c r="T100" s="152"/>
      <c r="U100" s="152"/>
      <c r="V100" s="152"/>
      <c r="W100" s="152"/>
      <c r="X100" s="152"/>
      <c r="Y100" s="152"/>
      <c r="Z100" s="152"/>
      <c r="AA100" s="152"/>
      <c r="AB100" s="152"/>
      <c r="AC100" s="152"/>
      <c r="AD100" s="152"/>
      <c r="AE100" s="152"/>
      <c r="AF100" s="152"/>
      <c r="AG100" s="152"/>
      <c r="AH100" s="152"/>
      <c r="AI100" s="152"/>
      <c r="AJ100" s="152"/>
      <c r="AK100" s="152"/>
      <c r="AL100" s="152"/>
      <c r="AM100" s="252"/>
      <c r="AN100" s="252"/>
      <c r="AO100" s="252"/>
      <c r="AP100" s="252"/>
      <c r="AQ100" s="252"/>
      <c r="AR100" s="252"/>
      <c r="AS100" s="252"/>
      <c r="AT100" s="252"/>
      <c r="AU100" s="252"/>
      <c r="AV100" s="252"/>
      <c r="AW100" s="252"/>
      <c r="AX100" s="252"/>
      <c r="AY100" s="252"/>
      <c r="AZ100" s="252"/>
      <c r="BA100" s="252"/>
      <c r="BB100" s="252"/>
      <c r="BC100" s="252"/>
      <c r="BD100" s="252"/>
      <c r="BE100" s="252"/>
      <c r="BF100" s="252"/>
      <c r="BG100" s="252"/>
      <c r="BH100" s="252"/>
      <c r="BI100" s="252"/>
      <c r="BJ100" s="252"/>
      <c r="BK100" s="252"/>
      <c r="BL100" s="252"/>
      <c r="BM100" s="252"/>
      <c r="BN100" s="252"/>
      <c r="BO100" s="252"/>
      <c r="BP100" s="252"/>
      <c r="BQ100" s="252"/>
      <c r="BR100" s="252"/>
      <c r="BS100" s="252"/>
      <c r="BT100" s="252"/>
      <c r="BU100" s="252"/>
      <c r="BV100" s="252"/>
      <c r="BW100" s="252"/>
      <c r="BX100" s="252"/>
      <c r="BY100" s="252"/>
      <c r="BZ100" s="252"/>
      <c r="CA100" s="252"/>
      <c r="CB100" s="252"/>
      <c r="CC100" s="252"/>
      <c r="CD100" s="252"/>
      <c r="CE100" s="252"/>
      <c r="CF100" s="252"/>
      <c r="CG100" s="252"/>
      <c r="CH100" s="252"/>
      <c r="CI100" s="252"/>
      <c r="CJ100" s="252"/>
      <c r="CK100" s="252"/>
      <c r="CL100" s="252"/>
      <c r="CM100" s="252"/>
      <c r="CN100" s="252"/>
      <c r="CO100" s="252"/>
      <c r="CP100" s="252"/>
      <c r="CQ100" s="252"/>
      <c r="CR100" s="252"/>
    </row>
    <row r="101" spans="1:96" ht="5.0999999999999996" customHeight="1" x14ac:dyDescent="0.2">
      <c r="A101" s="68"/>
      <c r="B101" s="213"/>
      <c r="C101" s="41"/>
      <c r="D101" s="216"/>
      <c r="F101" s="26"/>
      <c r="G101" s="26"/>
      <c r="I101" s="217"/>
      <c r="J101" s="217"/>
      <c r="K101" s="217"/>
      <c r="L101" s="217"/>
      <c r="M101" s="217"/>
      <c r="N101" s="217"/>
      <c r="O101" s="67"/>
      <c r="P101" s="57"/>
      <c r="AL101" s="152"/>
    </row>
    <row r="102" spans="1:96" ht="38.85" customHeight="1" x14ac:dyDescent="0.2">
      <c r="A102" s="68"/>
      <c r="B102" s="213"/>
      <c r="C102" s="41"/>
      <c r="D102" s="216"/>
      <c r="E102" s="253"/>
      <c r="F102" s="254" t="str">
        <f>Translations!$B$601</f>
        <v>Krävd nivå:</v>
      </c>
      <c r="G102" s="847" t="str">
        <f>Translations!$B$610</f>
        <v xml:space="preserve">Skäl för tidigare avvikelse: </v>
      </c>
      <c r="H102" s="847"/>
      <c r="I102" s="253" t="str">
        <f>Translations!$B$611</f>
        <v>Inverkan på nivåer?</v>
      </c>
      <c r="J102" s="253" t="str">
        <f>Translations!$B$612</f>
        <v>Vidtagna åtgärder:</v>
      </c>
      <c r="K102" s="254" t="str">
        <f>Translations!$B$585</f>
        <v>När?</v>
      </c>
      <c r="L102" s="254" t="str">
        <f>Translations!$B$603</f>
        <v>Tillämpad nivå:</v>
      </c>
      <c r="M102" s="217"/>
      <c r="N102" s="217"/>
      <c r="O102" s="67"/>
      <c r="P102" s="57"/>
      <c r="AA102" s="255"/>
      <c r="AB102" s="255" t="s">
        <v>22</v>
      </c>
      <c r="AC102" s="152" t="str">
        <f>G102</f>
        <v xml:space="preserve">Skäl för tidigare avvikelse: </v>
      </c>
      <c r="AD102" s="152" t="str">
        <f>I102</f>
        <v>Inverkan på nivåer?</v>
      </c>
      <c r="AE102" s="152" t="str">
        <f>J102</f>
        <v>Vidtagna åtgärder:</v>
      </c>
      <c r="AF102" s="152" t="str">
        <f>K102</f>
        <v>När?</v>
      </c>
      <c r="AG102" s="152" t="str">
        <f>L102</f>
        <v>Tillämpad nivå:</v>
      </c>
      <c r="AL102" s="152"/>
    </row>
    <row r="103" spans="1:96" ht="12.75" customHeight="1" x14ac:dyDescent="0.2">
      <c r="A103" s="68"/>
      <c r="B103" s="213"/>
      <c r="C103" s="41"/>
      <c r="D103" s="216"/>
      <c r="E103" s="224" t="s">
        <v>6</v>
      </c>
      <c r="F103" s="257" t="str">
        <f>IF(R103="","",IF(CNTR_SmallEmitter,1,R103))</f>
        <v/>
      </c>
      <c r="G103" s="826"/>
      <c r="H103" s="827"/>
      <c r="I103" s="99"/>
      <c r="J103" s="99"/>
      <c r="K103" s="221"/>
      <c r="L103" s="258"/>
      <c r="M103" s="834" t="str">
        <f>IF(OR(ISBLANK(L103),L103=EUconst_NoTier),"",IF(S103=0,EUconst_NotApplicable,IF(ISERROR(S103),"",S103)))</f>
        <v/>
      </c>
      <c r="N103" s="835"/>
      <c r="O103" s="67"/>
      <c r="P103" s="57"/>
      <c r="R103" s="295" t="str">
        <f>IF(E97="","",INDEX(EUwideConstants!$N$648:$N$650,MATCH(K98,EUwideConstants!$B$648:$B$650,0))-IF(M98=INDEX(SourceCategoryCEMS,2),1,0))</f>
        <v/>
      </c>
      <c r="S103" s="295" t="str">
        <f>IF(L103="","",IF(L103=EUconst_NA,"",INDEX(EUwideConstants!$H$648:$M$650,MATCH(K98,EUwideConstants!$B$648:$B$650,0),MATCH(L103,CNTR_TierList,0))))</f>
        <v/>
      </c>
      <c r="T103" s="57"/>
      <c r="U103" s="57"/>
      <c r="V103" s="57"/>
      <c r="W103" s="57"/>
      <c r="X103" s="57"/>
      <c r="Y103" s="57"/>
      <c r="Z103" s="57"/>
      <c r="AA103" s="82"/>
      <c r="AC103" s="223" t="b">
        <f>AND(COUNTA(CNTR_ListRelevantSections)&gt;0,E97="")</f>
        <v>0</v>
      </c>
      <c r="AD103" s="223" t="b">
        <f>AC103</f>
        <v>0</v>
      </c>
      <c r="AE103" s="223" t="b">
        <f>AD103</f>
        <v>0</v>
      </c>
      <c r="AF103" s="223" t="b">
        <f>OR(AD103,AND(J103&lt;&gt;"",J103=FALSE))</f>
        <v>0</v>
      </c>
      <c r="AG103" s="223" t="b">
        <f>OR(AF103,AND(I103&lt;&gt;"",I103=FALSE))</f>
        <v>0</v>
      </c>
      <c r="AH103" s="57"/>
      <c r="AI103" s="57"/>
      <c r="AJ103" s="57"/>
      <c r="AK103" s="57"/>
      <c r="AL103" s="251" t="b">
        <f>AL98</f>
        <v>0</v>
      </c>
    </row>
    <row r="104" spans="1:96" s="28" customFormat="1" ht="5.0999999999999996" customHeight="1" x14ac:dyDescent="0.2">
      <c r="A104" s="70"/>
      <c r="B104" s="213"/>
      <c r="C104" s="15"/>
      <c r="D104" s="121"/>
      <c r="G104" s="121"/>
      <c r="H104" s="121"/>
      <c r="I104" s="121"/>
      <c r="J104" s="121"/>
      <c r="O104" s="84"/>
      <c r="P104" s="214"/>
      <c r="Q104" s="214"/>
      <c r="R104" s="214"/>
      <c r="S104" s="214"/>
      <c r="T104" s="214"/>
      <c r="U104" s="214"/>
      <c r="V104" s="214"/>
      <c r="W104" s="214"/>
      <c r="X104" s="214"/>
      <c r="Y104" s="214"/>
      <c r="Z104" s="214"/>
      <c r="AA104" s="214"/>
      <c r="AB104" s="214"/>
      <c r="AC104" s="214"/>
      <c r="AD104" s="214"/>
      <c r="AE104" s="214"/>
      <c r="AF104" s="214"/>
      <c r="AG104" s="214"/>
      <c r="AH104" s="214"/>
      <c r="AI104" s="214"/>
      <c r="AJ104" s="214"/>
      <c r="AK104" s="214"/>
      <c r="AL104" s="82"/>
    </row>
    <row r="105" spans="1:96" s="28" customFormat="1" ht="12.75" customHeight="1" x14ac:dyDescent="0.2">
      <c r="A105" s="70"/>
      <c r="B105" s="213"/>
      <c r="E105" s="121" t="s">
        <v>8</v>
      </c>
      <c r="F105" s="259" t="str">
        <f>Translations!$B$94</f>
        <v>Beskrivning</v>
      </c>
      <c r="G105" s="260"/>
      <c r="H105" s="121"/>
      <c r="I105" s="121"/>
      <c r="J105" s="121"/>
      <c r="K105" s="121"/>
      <c r="L105" s="121"/>
      <c r="M105" s="121"/>
      <c r="N105" s="121"/>
      <c r="O105" s="84"/>
      <c r="P105" s="214"/>
      <c r="Q105" s="214"/>
      <c r="R105" s="214"/>
      <c r="S105" s="214"/>
      <c r="T105" s="214"/>
      <c r="U105" s="214"/>
      <c r="V105" s="214"/>
      <c r="W105" s="214"/>
      <c r="X105" s="214"/>
      <c r="Y105" s="214"/>
      <c r="Z105" s="214"/>
      <c r="AA105" s="214"/>
      <c r="AB105" s="214"/>
      <c r="AC105" s="214"/>
      <c r="AD105" s="214"/>
      <c r="AE105" s="214"/>
      <c r="AF105" s="214"/>
      <c r="AG105" s="214"/>
      <c r="AH105" s="214"/>
      <c r="AI105" s="214"/>
      <c r="AJ105" s="214"/>
      <c r="AK105" s="214"/>
      <c r="AL105" s="82"/>
    </row>
    <row r="106" spans="1:96" s="28" customFormat="1" ht="12.75" customHeight="1" x14ac:dyDescent="0.2">
      <c r="A106" s="70"/>
      <c r="B106" s="213"/>
      <c r="E106" s="121"/>
      <c r="F106" s="757" t="str">
        <f>Translations!$B$588</f>
        <v>Om du behöver mer utrymme för beskrivningen kan du också använda externa filer och hänvisa till dem här.</v>
      </c>
      <c r="G106" s="757"/>
      <c r="H106" s="757"/>
      <c r="I106" s="757"/>
      <c r="J106" s="757"/>
      <c r="K106" s="757"/>
      <c r="L106" s="757"/>
      <c r="M106" s="757"/>
      <c r="N106" s="757"/>
      <c r="O106" s="84"/>
      <c r="P106" s="214"/>
      <c r="Q106" s="214"/>
      <c r="R106" s="214"/>
      <c r="S106" s="214"/>
      <c r="T106" s="214"/>
      <c r="U106" s="214"/>
      <c r="V106" s="214"/>
      <c r="W106" s="214"/>
      <c r="X106" s="214"/>
      <c r="Y106" s="214"/>
      <c r="Z106" s="214"/>
      <c r="AA106" s="214"/>
      <c r="AB106" s="214"/>
      <c r="AC106" s="214"/>
      <c r="AD106" s="214"/>
      <c r="AE106" s="214"/>
      <c r="AF106" s="214"/>
      <c r="AG106" s="214"/>
      <c r="AH106" s="214"/>
      <c r="AI106" s="214"/>
      <c r="AJ106" s="214"/>
      <c r="AK106" s="214"/>
      <c r="AL106" s="82"/>
    </row>
    <row r="107" spans="1:96" s="28" customFormat="1" ht="12.75" customHeight="1" x14ac:dyDescent="0.2">
      <c r="A107" s="261"/>
      <c r="B107" s="213"/>
      <c r="D107" s="121"/>
      <c r="E107" s="121"/>
      <c r="F107" s="836"/>
      <c r="G107" s="837"/>
      <c r="H107" s="837"/>
      <c r="I107" s="837"/>
      <c r="J107" s="837"/>
      <c r="K107" s="837"/>
      <c r="L107" s="837"/>
      <c r="M107" s="837"/>
      <c r="N107" s="838"/>
      <c r="O107" s="81"/>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251" t="b">
        <f>AL98</f>
        <v>0</v>
      </c>
    </row>
    <row r="108" spans="1:96" s="28" customFormat="1" ht="12.75" customHeight="1" x14ac:dyDescent="0.2">
      <c r="A108" s="261"/>
      <c r="B108" s="213"/>
      <c r="D108" s="121"/>
      <c r="E108" s="121"/>
      <c r="F108" s="828"/>
      <c r="G108" s="829"/>
      <c r="H108" s="829"/>
      <c r="I108" s="829"/>
      <c r="J108" s="829"/>
      <c r="K108" s="829"/>
      <c r="L108" s="829"/>
      <c r="M108" s="829"/>
      <c r="N108" s="830"/>
      <c r="O108" s="81"/>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251" t="b">
        <f>AL107</f>
        <v>0</v>
      </c>
    </row>
    <row r="109" spans="1:96" s="28" customFormat="1" ht="12.75" customHeight="1" x14ac:dyDescent="0.2">
      <c r="A109" s="261"/>
      <c r="B109" s="213"/>
      <c r="D109" s="121"/>
      <c r="E109" s="121"/>
      <c r="F109" s="828"/>
      <c r="G109" s="829"/>
      <c r="H109" s="829"/>
      <c r="I109" s="829"/>
      <c r="J109" s="829"/>
      <c r="K109" s="829"/>
      <c r="L109" s="829"/>
      <c r="M109" s="829"/>
      <c r="N109" s="830"/>
      <c r="O109" s="81"/>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251" t="b">
        <f>AL108</f>
        <v>0</v>
      </c>
    </row>
    <row r="110" spans="1:96" s="28" customFormat="1" ht="12.75" customHeight="1" x14ac:dyDescent="0.2">
      <c r="A110" s="261"/>
      <c r="B110" s="213"/>
      <c r="D110" s="121"/>
      <c r="E110" s="121"/>
      <c r="F110" s="828"/>
      <c r="G110" s="829"/>
      <c r="H110" s="829"/>
      <c r="I110" s="829"/>
      <c r="J110" s="829"/>
      <c r="K110" s="829"/>
      <c r="L110" s="829"/>
      <c r="M110" s="829"/>
      <c r="N110" s="830"/>
      <c r="O110" s="81"/>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251" t="b">
        <f>AL109</f>
        <v>0</v>
      </c>
    </row>
    <row r="111" spans="1:96" s="28" customFormat="1" ht="12.75" customHeight="1" x14ac:dyDescent="0.2">
      <c r="A111" s="261"/>
      <c r="B111" s="213"/>
      <c r="D111" s="121"/>
      <c r="E111" s="121"/>
      <c r="F111" s="828"/>
      <c r="G111" s="829"/>
      <c r="H111" s="829"/>
      <c r="I111" s="829"/>
      <c r="J111" s="829"/>
      <c r="K111" s="829"/>
      <c r="L111" s="829"/>
      <c r="M111" s="829"/>
      <c r="N111" s="830"/>
      <c r="O111" s="81"/>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251" t="b">
        <f>AL110</f>
        <v>0</v>
      </c>
    </row>
    <row r="112" spans="1:96" s="28" customFormat="1" ht="12.75" customHeight="1" x14ac:dyDescent="0.2">
      <c r="A112" s="261"/>
      <c r="B112" s="213"/>
      <c r="D112" s="121"/>
      <c r="E112" s="121"/>
      <c r="F112" s="831"/>
      <c r="G112" s="832"/>
      <c r="H112" s="832"/>
      <c r="I112" s="832"/>
      <c r="J112" s="832"/>
      <c r="K112" s="832"/>
      <c r="L112" s="832"/>
      <c r="M112" s="832"/>
      <c r="N112" s="833"/>
      <c r="O112" s="81"/>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251" t="b">
        <f>AL111</f>
        <v>0</v>
      </c>
    </row>
    <row r="113" spans="1:96" ht="12.75" customHeight="1" thickBot="1" x14ac:dyDescent="0.25">
      <c r="A113" s="68"/>
      <c r="B113" s="213"/>
      <c r="C113" s="132"/>
      <c r="D113" s="289"/>
      <c r="E113" s="131"/>
      <c r="F113" s="132"/>
      <c r="G113" s="133"/>
      <c r="H113" s="133"/>
      <c r="I113" s="133"/>
      <c r="J113" s="133"/>
      <c r="K113" s="133"/>
      <c r="L113" s="133"/>
      <c r="M113" s="133"/>
      <c r="N113" s="133"/>
      <c r="O113" s="67"/>
      <c r="P113" s="57"/>
      <c r="T113" s="188"/>
      <c r="U113" s="188"/>
      <c r="V113" s="188"/>
      <c r="W113" s="188"/>
      <c r="X113" s="188"/>
      <c r="Y113" s="188"/>
      <c r="Z113" s="188"/>
      <c r="AA113" s="188"/>
      <c r="AB113" s="188"/>
      <c r="AC113" s="188"/>
      <c r="AD113" s="188"/>
      <c r="AE113" s="188"/>
      <c r="AF113" s="188"/>
      <c r="AG113" s="188"/>
      <c r="AH113" s="188"/>
      <c r="AI113" s="188"/>
      <c r="AJ113" s="188"/>
      <c r="AK113" s="188"/>
    </row>
    <row r="114" spans="1:96" ht="12.75" customHeight="1" thickBot="1" x14ac:dyDescent="0.25">
      <c r="A114" s="68"/>
      <c r="B114" s="227"/>
      <c r="E114" s="290"/>
      <c r="F114" s="290"/>
      <c r="G114" s="290"/>
      <c r="H114" s="290"/>
      <c r="I114" s="290"/>
      <c r="J114" s="290"/>
      <c r="K114" s="290"/>
      <c r="L114" s="290"/>
      <c r="M114" s="123"/>
      <c r="N114" s="123"/>
      <c r="O114" s="67"/>
      <c r="P114" s="57"/>
    </row>
    <row r="115" spans="1:96" s="28" customFormat="1" ht="15" customHeight="1" thickBot="1" x14ac:dyDescent="0.25">
      <c r="A115" s="159" t="str">
        <f>IF(E115="","","PRINT")</f>
        <v/>
      </c>
      <c r="B115" s="71"/>
      <c r="C115" s="291">
        <f>C97+1</f>
        <v>6</v>
      </c>
      <c r="D115" s="292"/>
      <c r="E115" s="848"/>
      <c r="F115" s="849"/>
      <c r="G115" s="849"/>
      <c r="H115" s="849"/>
      <c r="I115" s="849"/>
      <c r="J115" s="849"/>
      <c r="K115" s="849"/>
      <c r="L115" s="849"/>
      <c r="M115" s="849"/>
      <c r="N115" s="850"/>
      <c r="O115" s="67"/>
      <c r="P115" s="223" t="str">
        <f>IF(AND(E115&lt;&gt;"",COUNTIF(P116:$P$219,"PRINT")=0),"PRINT","")</f>
        <v/>
      </c>
      <c r="Q115" s="77"/>
      <c r="R115" s="249" t="str">
        <f>IF(E115="","",MATCH(E115,'B_Beskrivning av förbättringar'!$Q$94:$Q$103,0))</f>
        <v/>
      </c>
      <c r="S115" s="293"/>
      <c r="T115" s="77"/>
      <c r="U115" s="77"/>
      <c r="V115" s="77"/>
      <c r="W115" s="77"/>
      <c r="X115" s="77"/>
      <c r="Y115" s="77"/>
      <c r="Z115" s="77"/>
      <c r="AA115" s="77"/>
      <c r="AB115" s="77"/>
      <c r="AC115" s="77"/>
      <c r="AD115" s="77"/>
      <c r="AE115" s="77"/>
      <c r="AF115" s="77"/>
      <c r="AG115" s="77"/>
      <c r="AH115" s="77"/>
      <c r="AI115" s="77"/>
      <c r="AJ115" s="77"/>
      <c r="AK115" s="77"/>
      <c r="AL115" s="294" t="b">
        <f>CNTR_MeasurementRelevant=EUconst_NotRelevant</f>
        <v>0</v>
      </c>
      <c r="AM115" s="76"/>
      <c r="AN115" s="76"/>
      <c r="AO115" s="76"/>
      <c r="AP115" s="76"/>
      <c r="AQ115" s="76"/>
      <c r="AR115" s="76"/>
      <c r="AS115" s="76"/>
      <c r="AT115" s="76"/>
      <c r="AU115" s="76"/>
      <c r="AV115" s="76"/>
      <c r="AW115" s="76"/>
      <c r="AX115" s="76"/>
      <c r="AY115" s="76"/>
      <c r="AZ115" s="76"/>
      <c r="BA115" s="76"/>
      <c r="BB115" s="76"/>
      <c r="BC115" s="76"/>
      <c r="BD115" s="76"/>
      <c r="BE115" s="76"/>
      <c r="BF115" s="76"/>
    </row>
    <row r="116" spans="1:96" s="26" customFormat="1" ht="15" customHeight="1" thickBot="1" x14ac:dyDescent="0.25">
      <c r="A116" s="68"/>
      <c r="B116" s="143"/>
      <c r="C116" s="123"/>
      <c r="K116" s="842" t="str">
        <f>IF(E115="","",INDEX('B_Beskrivning av förbättringar'!$K$94:$K$103,R115))</f>
        <v/>
      </c>
      <c r="L116" s="843"/>
      <c r="M116" s="842" t="str">
        <f>IF(E115="","",INDEX('B_Beskrivning av förbättringar'!$M$94:$M$103,R115))</f>
        <v/>
      </c>
      <c r="N116" s="843"/>
      <c r="O116" s="67"/>
      <c r="P116" s="57"/>
      <c r="Q116" s="77"/>
      <c r="R116" s="77"/>
      <c r="S116" s="77"/>
      <c r="T116" s="77"/>
      <c r="U116" s="77"/>
      <c r="V116" s="77"/>
      <c r="W116" s="77"/>
      <c r="X116" s="77"/>
      <c r="Y116" s="77"/>
      <c r="Z116" s="77"/>
      <c r="AA116" s="77"/>
      <c r="AB116" s="77"/>
      <c r="AC116" s="77"/>
      <c r="AD116" s="77"/>
      <c r="AE116" s="77"/>
      <c r="AF116" s="77"/>
      <c r="AG116" s="77"/>
      <c r="AH116" s="77"/>
      <c r="AI116" s="77"/>
      <c r="AJ116" s="77"/>
      <c r="AK116" s="77"/>
      <c r="AL116" s="294" t="b">
        <f>AND(COUNTA(CNTR_ListRelevantSections)&gt;0,E115="")</f>
        <v>0</v>
      </c>
      <c r="AM116" s="76"/>
      <c r="AN116" s="76"/>
      <c r="AO116" s="76"/>
      <c r="AP116" s="76"/>
      <c r="AQ116" s="76"/>
      <c r="AR116" s="76"/>
      <c r="AS116" s="76"/>
      <c r="AT116" s="76"/>
      <c r="AU116" s="76"/>
      <c r="AV116" s="76"/>
      <c r="AW116" s="76"/>
      <c r="AX116" s="76"/>
      <c r="AY116" s="76"/>
      <c r="AZ116" s="76"/>
      <c r="BA116" s="76"/>
      <c r="BB116" s="76"/>
      <c r="BC116" s="76"/>
      <c r="BD116" s="76"/>
      <c r="BE116" s="76"/>
      <c r="BF116" s="76"/>
    </row>
    <row r="117" spans="1:96" s="28" customFormat="1" ht="5.0999999999999996" customHeight="1" x14ac:dyDescent="0.2">
      <c r="A117" s="70"/>
      <c r="B117" s="213"/>
      <c r="C117" s="15"/>
      <c r="D117" s="15"/>
      <c r="E117" s="15"/>
      <c r="F117" s="15"/>
      <c r="G117" s="5"/>
      <c r="H117" s="5"/>
      <c r="I117" s="5"/>
      <c r="M117" s="5"/>
      <c r="N117" s="5"/>
      <c r="O117" s="151"/>
      <c r="P117" s="214"/>
      <c r="Q117" s="152"/>
      <c r="R117" s="152"/>
      <c r="S117" s="152"/>
      <c r="T117" s="152"/>
      <c r="U117" s="152"/>
      <c r="V117" s="152"/>
      <c r="W117" s="152"/>
      <c r="X117" s="152"/>
      <c r="Y117" s="152"/>
      <c r="Z117" s="152"/>
      <c r="AA117" s="152"/>
      <c r="AB117" s="152"/>
      <c r="AC117" s="152"/>
      <c r="AD117" s="152"/>
      <c r="AE117" s="152"/>
      <c r="AF117" s="152"/>
      <c r="AG117" s="152"/>
      <c r="AH117" s="152"/>
      <c r="AI117" s="152"/>
      <c r="AJ117" s="152"/>
      <c r="AK117" s="152"/>
      <c r="AL117" s="152"/>
      <c r="AM117" s="252"/>
      <c r="AN117" s="252"/>
      <c r="AO117" s="252"/>
      <c r="AP117" s="252"/>
      <c r="AQ117" s="252"/>
      <c r="AR117" s="252"/>
      <c r="AS117" s="252"/>
      <c r="AT117" s="252"/>
      <c r="AU117" s="252"/>
      <c r="AV117" s="252"/>
      <c r="AW117" s="252"/>
      <c r="AX117" s="252"/>
      <c r="AY117" s="252"/>
      <c r="AZ117" s="252"/>
      <c r="BA117" s="252"/>
      <c r="BB117" s="252"/>
      <c r="BC117" s="252"/>
      <c r="BD117" s="252"/>
      <c r="BE117" s="252"/>
      <c r="BF117" s="252"/>
      <c r="BG117" s="252"/>
      <c r="BH117" s="252"/>
      <c r="BI117" s="252"/>
      <c r="BJ117" s="252"/>
      <c r="BK117" s="252"/>
      <c r="BL117" s="252"/>
      <c r="BM117" s="252"/>
      <c r="BN117" s="252"/>
      <c r="BO117" s="252"/>
      <c r="BP117" s="252"/>
      <c r="BQ117" s="252"/>
      <c r="BR117" s="252"/>
      <c r="BS117" s="252"/>
      <c r="BT117" s="252"/>
      <c r="BU117" s="252"/>
      <c r="BV117" s="252"/>
      <c r="BW117" s="252"/>
      <c r="BX117" s="252"/>
      <c r="BY117" s="252"/>
      <c r="BZ117" s="252"/>
      <c r="CA117" s="252"/>
      <c r="CB117" s="252"/>
      <c r="CC117" s="252"/>
      <c r="CD117" s="252"/>
      <c r="CE117" s="252"/>
      <c r="CF117" s="252"/>
      <c r="CG117" s="252"/>
      <c r="CH117" s="252"/>
      <c r="CI117" s="252"/>
      <c r="CJ117" s="252"/>
      <c r="CK117" s="252"/>
      <c r="CL117" s="252"/>
      <c r="CM117" s="252"/>
      <c r="CN117" s="252"/>
      <c r="CO117" s="252"/>
      <c r="CP117" s="252"/>
      <c r="CQ117" s="252"/>
      <c r="CR117" s="252"/>
    </row>
    <row r="118" spans="1:96" s="28" customFormat="1" ht="12.75" customHeight="1" x14ac:dyDescent="0.2">
      <c r="A118" s="70"/>
      <c r="B118" s="213"/>
      <c r="C118" s="15"/>
      <c r="D118" s="15"/>
      <c r="F118" s="844" t="str">
        <f>IF(E115="","",HYPERLINK("#JUMP_F_10",EUconst_FurtherGuidancePoint1))</f>
        <v/>
      </c>
      <c r="G118" s="845"/>
      <c r="H118" s="845"/>
      <c r="I118" s="845"/>
      <c r="J118" s="845"/>
      <c r="K118" s="845"/>
      <c r="L118" s="845"/>
      <c r="M118" s="846"/>
      <c r="N118" s="5"/>
      <c r="O118" s="151"/>
      <c r="P118" s="214"/>
      <c r="Q118" s="152"/>
      <c r="R118" s="152"/>
      <c r="S118" s="152"/>
      <c r="T118" s="152"/>
      <c r="U118" s="152"/>
      <c r="V118" s="152"/>
      <c r="W118" s="152"/>
      <c r="X118" s="152"/>
      <c r="Y118" s="152"/>
      <c r="Z118" s="152"/>
      <c r="AA118" s="152"/>
      <c r="AB118" s="152"/>
      <c r="AC118" s="152"/>
      <c r="AD118" s="152"/>
      <c r="AE118" s="152"/>
      <c r="AF118" s="152"/>
      <c r="AG118" s="152"/>
      <c r="AH118" s="152"/>
      <c r="AI118" s="152"/>
      <c r="AJ118" s="152"/>
      <c r="AK118" s="152"/>
      <c r="AL118" s="152"/>
      <c r="AM118" s="252"/>
      <c r="AN118" s="252"/>
      <c r="AO118" s="252"/>
      <c r="AP118" s="252"/>
      <c r="AQ118" s="252"/>
      <c r="AR118" s="252"/>
      <c r="AS118" s="252"/>
      <c r="AT118" s="252"/>
      <c r="AU118" s="252"/>
      <c r="AV118" s="252"/>
      <c r="AW118" s="252"/>
      <c r="AX118" s="252"/>
      <c r="AY118" s="252"/>
      <c r="AZ118" s="252"/>
      <c r="BA118" s="252"/>
      <c r="BB118" s="252"/>
      <c r="BC118" s="252"/>
      <c r="BD118" s="252"/>
      <c r="BE118" s="252"/>
      <c r="BF118" s="252"/>
      <c r="BG118" s="252"/>
      <c r="BH118" s="252"/>
      <c r="BI118" s="252"/>
      <c r="BJ118" s="252"/>
      <c r="BK118" s="252"/>
      <c r="BL118" s="252"/>
      <c r="BM118" s="252"/>
      <c r="BN118" s="252"/>
      <c r="BO118" s="252"/>
      <c r="BP118" s="252"/>
      <c r="BQ118" s="252"/>
      <c r="BR118" s="252"/>
      <c r="BS118" s="252"/>
      <c r="BT118" s="252"/>
      <c r="BU118" s="252"/>
      <c r="BV118" s="252"/>
      <c r="BW118" s="252"/>
      <c r="BX118" s="252"/>
      <c r="BY118" s="252"/>
      <c r="BZ118" s="252"/>
      <c r="CA118" s="252"/>
      <c r="CB118" s="252"/>
      <c r="CC118" s="252"/>
      <c r="CD118" s="252"/>
      <c r="CE118" s="252"/>
      <c r="CF118" s="252"/>
      <c r="CG118" s="252"/>
      <c r="CH118" s="252"/>
      <c r="CI118" s="252"/>
      <c r="CJ118" s="252"/>
      <c r="CK118" s="252"/>
      <c r="CL118" s="252"/>
      <c r="CM118" s="252"/>
      <c r="CN118" s="252"/>
      <c r="CO118" s="252"/>
      <c r="CP118" s="252"/>
      <c r="CQ118" s="252"/>
      <c r="CR118" s="252"/>
    </row>
    <row r="119" spans="1:96" ht="5.0999999999999996" customHeight="1" x14ac:dyDescent="0.2">
      <c r="A119" s="68"/>
      <c r="B119" s="213"/>
      <c r="C119" s="41"/>
      <c r="D119" s="216"/>
      <c r="F119" s="26"/>
      <c r="G119" s="26"/>
      <c r="I119" s="217"/>
      <c r="J119" s="217"/>
      <c r="K119" s="217"/>
      <c r="L119" s="217"/>
      <c r="M119" s="217"/>
      <c r="N119" s="217"/>
      <c r="O119" s="67"/>
      <c r="P119" s="57"/>
      <c r="AL119" s="152"/>
    </row>
    <row r="120" spans="1:96" ht="38.85" customHeight="1" x14ac:dyDescent="0.2">
      <c r="A120" s="68"/>
      <c r="B120" s="213"/>
      <c r="C120" s="41"/>
      <c r="D120" s="216"/>
      <c r="E120" s="253"/>
      <c r="F120" s="254" t="str">
        <f>Translations!$B$601</f>
        <v>Krävd nivå:</v>
      </c>
      <c r="G120" s="847" t="str">
        <f>Translations!$B$610</f>
        <v xml:space="preserve">Skäl för tidigare avvikelse: </v>
      </c>
      <c r="H120" s="847"/>
      <c r="I120" s="253" t="str">
        <f>Translations!$B$611</f>
        <v>Inverkan på nivåer?</v>
      </c>
      <c r="J120" s="253" t="str">
        <f>Translations!$B$612</f>
        <v>Vidtagna åtgärder:</v>
      </c>
      <c r="K120" s="254" t="str">
        <f>Translations!$B$585</f>
        <v>När?</v>
      </c>
      <c r="L120" s="254" t="str">
        <f>Translations!$B$603</f>
        <v>Tillämpad nivå:</v>
      </c>
      <c r="M120" s="217"/>
      <c r="N120" s="217"/>
      <c r="O120" s="67"/>
      <c r="P120" s="57"/>
      <c r="AA120" s="255"/>
      <c r="AB120" s="255" t="s">
        <v>22</v>
      </c>
      <c r="AC120" s="152" t="str">
        <f>G120</f>
        <v xml:space="preserve">Skäl för tidigare avvikelse: </v>
      </c>
      <c r="AD120" s="152" t="str">
        <f>I120</f>
        <v>Inverkan på nivåer?</v>
      </c>
      <c r="AE120" s="152" t="str">
        <f>J120</f>
        <v>Vidtagna åtgärder:</v>
      </c>
      <c r="AF120" s="152" t="str">
        <f>K120</f>
        <v>När?</v>
      </c>
      <c r="AG120" s="152" t="str">
        <f>L120</f>
        <v>Tillämpad nivå:</v>
      </c>
      <c r="AL120" s="152"/>
    </row>
    <row r="121" spans="1:96" ht="12.75" customHeight="1" x14ac:dyDescent="0.2">
      <c r="A121" s="68"/>
      <c r="B121" s="213"/>
      <c r="C121" s="41"/>
      <c r="D121" s="216"/>
      <c r="E121" s="224" t="s">
        <v>6</v>
      </c>
      <c r="F121" s="257" t="str">
        <f>IF(R121="","",IF(CNTR_SmallEmitter,1,R121))</f>
        <v/>
      </c>
      <c r="G121" s="826"/>
      <c r="H121" s="827"/>
      <c r="I121" s="99"/>
      <c r="J121" s="99"/>
      <c r="K121" s="221"/>
      <c r="L121" s="258"/>
      <c r="M121" s="834" t="str">
        <f>IF(OR(ISBLANK(L121),L121=EUconst_NoTier),"",IF(S121=0,EUconst_NotApplicable,IF(ISERROR(S121),"",S121)))</f>
        <v/>
      </c>
      <c r="N121" s="835"/>
      <c r="O121" s="67"/>
      <c r="P121" s="57"/>
      <c r="R121" s="295" t="str">
        <f>IF(E115="","",INDEX(EUwideConstants!$N$648:$N$650,MATCH(K116,EUwideConstants!$B$648:$B$650,0))-IF(M116=INDEX(SourceCategoryCEMS,2),1,0))</f>
        <v/>
      </c>
      <c r="S121" s="295" t="str">
        <f>IF(L121="","",IF(L121=EUconst_NA,"",INDEX(EUwideConstants!$H$648:$M$650,MATCH(K116,EUwideConstants!$B$648:$B$650,0),MATCH(L121,CNTR_TierList,0))))</f>
        <v/>
      </c>
      <c r="T121" s="57"/>
      <c r="U121" s="57"/>
      <c r="V121" s="57"/>
      <c r="W121" s="57"/>
      <c r="X121" s="57"/>
      <c r="Y121" s="57"/>
      <c r="Z121" s="57"/>
      <c r="AA121" s="82"/>
      <c r="AC121" s="223" t="b">
        <f>AND(COUNTA(CNTR_ListRelevantSections)&gt;0,E115="")</f>
        <v>0</v>
      </c>
      <c r="AD121" s="223" t="b">
        <f>AC121</f>
        <v>0</v>
      </c>
      <c r="AE121" s="223" t="b">
        <f>AD121</f>
        <v>0</v>
      </c>
      <c r="AF121" s="223" t="b">
        <f>OR(AD121,AND(J121&lt;&gt;"",J121=FALSE))</f>
        <v>0</v>
      </c>
      <c r="AG121" s="223" t="b">
        <f>OR(AF121,AND(I121&lt;&gt;"",I121=FALSE))</f>
        <v>0</v>
      </c>
      <c r="AH121" s="57"/>
      <c r="AI121" s="57"/>
      <c r="AJ121" s="57"/>
      <c r="AK121" s="57"/>
      <c r="AL121" s="251" t="b">
        <f>AL116</f>
        <v>0</v>
      </c>
    </row>
    <row r="122" spans="1:96" s="28" customFormat="1" ht="5.0999999999999996" customHeight="1" x14ac:dyDescent="0.2">
      <c r="A122" s="70"/>
      <c r="B122" s="213"/>
      <c r="C122" s="15"/>
      <c r="D122" s="121"/>
      <c r="G122" s="121"/>
      <c r="H122" s="121"/>
      <c r="I122" s="121"/>
      <c r="J122" s="121"/>
      <c r="O122" s="84"/>
      <c r="P122" s="214"/>
      <c r="Q122" s="214"/>
      <c r="R122" s="214"/>
      <c r="S122" s="214"/>
      <c r="T122" s="214"/>
      <c r="U122" s="214"/>
      <c r="V122" s="214"/>
      <c r="W122" s="214"/>
      <c r="X122" s="214"/>
      <c r="Y122" s="214"/>
      <c r="Z122" s="214"/>
      <c r="AA122" s="214"/>
      <c r="AB122" s="214"/>
      <c r="AC122" s="214"/>
      <c r="AD122" s="214"/>
      <c r="AE122" s="214"/>
      <c r="AF122" s="214"/>
      <c r="AG122" s="214"/>
      <c r="AH122" s="214"/>
      <c r="AI122" s="214"/>
      <c r="AJ122" s="214"/>
      <c r="AK122" s="214"/>
      <c r="AL122" s="82"/>
    </row>
    <row r="123" spans="1:96" s="28" customFormat="1" ht="12.75" customHeight="1" x14ac:dyDescent="0.2">
      <c r="A123" s="70"/>
      <c r="B123" s="213"/>
      <c r="E123" s="121" t="s">
        <v>8</v>
      </c>
      <c r="F123" s="259" t="str">
        <f>Translations!$B$94</f>
        <v>Beskrivning</v>
      </c>
      <c r="G123" s="260"/>
      <c r="H123" s="121"/>
      <c r="I123" s="121"/>
      <c r="J123" s="121"/>
      <c r="K123" s="121"/>
      <c r="L123" s="121"/>
      <c r="M123" s="121"/>
      <c r="N123" s="121"/>
      <c r="O123" s="84"/>
      <c r="P123" s="214"/>
      <c r="Q123" s="214"/>
      <c r="R123" s="214"/>
      <c r="S123" s="214"/>
      <c r="T123" s="214"/>
      <c r="U123" s="214"/>
      <c r="V123" s="214"/>
      <c r="W123" s="214"/>
      <c r="X123" s="214"/>
      <c r="Y123" s="214"/>
      <c r="Z123" s="214"/>
      <c r="AA123" s="214"/>
      <c r="AB123" s="214"/>
      <c r="AC123" s="214"/>
      <c r="AD123" s="214"/>
      <c r="AE123" s="214"/>
      <c r="AF123" s="214"/>
      <c r="AG123" s="214"/>
      <c r="AH123" s="214"/>
      <c r="AI123" s="214"/>
      <c r="AJ123" s="214"/>
      <c r="AK123" s="214"/>
      <c r="AL123" s="82"/>
    </row>
    <row r="124" spans="1:96" s="28" customFormat="1" ht="12.75" customHeight="1" x14ac:dyDescent="0.2">
      <c r="A124" s="70"/>
      <c r="B124" s="213"/>
      <c r="E124" s="121"/>
      <c r="F124" s="757" t="str">
        <f>Translations!$B$588</f>
        <v>Om du behöver mer utrymme för beskrivningen kan du också använda externa filer och hänvisa till dem här.</v>
      </c>
      <c r="G124" s="757"/>
      <c r="H124" s="757"/>
      <c r="I124" s="757"/>
      <c r="J124" s="757"/>
      <c r="K124" s="757"/>
      <c r="L124" s="757"/>
      <c r="M124" s="757"/>
      <c r="N124" s="757"/>
      <c r="O124" s="84"/>
      <c r="P124" s="214"/>
      <c r="Q124" s="214"/>
      <c r="R124" s="214"/>
      <c r="S124" s="214"/>
      <c r="T124" s="214"/>
      <c r="U124" s="214"/>
      <c r="V124" s="214"/>
      <c r="W124" s="214"/>
      <c r="X124" s="214"/>
      <c r="Y124" s="214"/>
      <c r="Z124" s="214"/>
      <c r="AA124" s="214"/>
      <c r="AB124" s="214"/>
      <c r="AC124" s="214"/>
      <c r="AD124" s="214"/>
      <c r="AE124" s="214"/>
      <c r="AF124" s="214"/>
      <c r="AG124" s="214"/>
      <c r="AH124" s="214"/>
      <c r="AI124" s="214"/>
      <c r="AJ124" s="214"/>
      <c r="AK124" s="214"/>
      <c r="AL124" s="82"/>
    </row>
    <row r="125" spans="1:96" s="28" customFormat="1" ht="12.75" customHeight="1" x14ac:dyDescent="0.2">
      <c r="A125" s="261"/>
      <c r="B125" s="213"/>
      <c r="D125" s="121"/>
      <c r="E125" s="121"/>
      <c r="F125" s="836"/>
      <c r="G125" s="837"/>
      <c r="H125" s="837"/>
      <c r="I125" s="837"/>
      <c r="J125" s="837"/>
      <c r="K125" s="837"/>
      <c r="L125" s="837"/>
      <c r="M125" s="837"/>
      <c r="N125" s="838"/>
      <c r="O125" s="81"/>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251" t="b">
        <f>AL116</f>
        <v>0</v>
      </c>
    </row>
    <row r="126" spans="1:96" s="28" customFormat="1" ht="12.75" customHeight="1" x14ac:dyDescent="0.2">
      <c r="A126" s="261"/>
      <c r="B126" s="213"/>
      <c r="D126" s="121"/>
      <c r="E126" s="121"/>
      <c r="F126" s="828"/>
      <c r="G126" s="829"/>
      <c r="H126" s="829"/>
      <c r="I126" s="829"/>
      <c r="J126" s="829"/>
      <c r="K126" s="829"/>
      <c r="L126" s="829"/>
      <c r="M126" s="829"/>
      <c r="N126" s="830"/>
      <c r="O126" s="81"/>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251" t="b">
        <f>AL125</f>
        <v>0</v>
      </c>
    </row>
    <row r="127" spans="1:96" s="28" customFormat="1" ht="12.75" customHeight="1" x14ac:dyDescent="0.2">
      <c r="A127" s="261"/>
      <c r="B127" s="213"/>
      <c r="D127" s="121"/>
      <c r="E127" s="121"/>
      <c r="F127" s="828"/>
      <c r="G127" s="829"/>
      <c r="H127" s="829"/>
      <c r="I127" s="829"/>
      <c r="J127" s="829"/>
      <c r="K127" s="829"/>
      <c r="L127" s="829"/>
      <c r="M127" s="829"/>
      <c r="N127" s="830"/>
      <c r="O127" s="81"/>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251" t="b">
        <f>AL126</f>
        <v>0</v>
      </c>
    </row>
    <row r="128" spans="1:96" s="28" customFormat="1" ht="12.75" customHeight="1" x14ac:dyDescent="0.2">
      <c r="A128" s="261"/>
      <c r="B128" s="213"/>
      <c r="D128" s="121"/>
      <c r="E128" s="121"/>
      <c r="F128" s="828"/>
      <c r="G128" s="829"/>
      <c r="H128" s="829"/>
      <c r="I128" s="829"/>
      <c r="J128" s="829"/>
      <c r="K128" s="829"/>
      <c r="L128" s="829"/>
      <c r="M128" s="829"/>
      <c r="N128" s="830"/>
      <c r="O128" s="81"/>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251" t="b">
        <f>AL127</f>
        <v>0</v>
      </c>
    </row>
    <row r="129" spans="1:96" s="28" customFormat="1" ht="12.75" customHeight="1" x14ac:dyDescent="0.2">
      <c r="A129" s="261"/>
      <c r="B129" s="213"/>
      <c r="D129" s="121"/>
      <c r="E129" s="121"/>
      <c r="F129" s="828"/>
      <c r="G129" s="829"/>
      <c r="H129" s="829"/>
      <c r="I129" s="829"/>
      <c r="J129" s="829"/>
      <c r="K129" s="829"/>
      <c r="L129" s="829"/>
      <c r="M129" s="829"/>
      <c r="N129" s="830"/>
      <c r="O129" s="81"/>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251" t="b">
        <f>AL128</f>
        <v>0</v>
      </c>
    </row>
    <row r="130" spans="1:96" s="28" customFormat="1" ht="12.75" customHeight="1" x14ac:dyDescent="0.2">
      <c r="A130" s="261"/>
      <c r="B130" s="213"/>
      <c r="D130" s="121"/>
      <c r="E130" s="121"/>
      <c r="F130" s="831"/>
      <c r="G130" s="832"/>
      <c r="H130" s="832"/>
      <c r="I130" s="832"/>
      <c r="J130" s="832"/>
      <c r="K130" s="832"/>
      <c r="L130" s="832"/>
      <c r="M130" s="832"/>
      <c r="N130" s="833"/>
      <c r="O130" s="81"/>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251" t="b">
        <f>AL129</f>
        <v>0</v>
      </c>
    </row>
    <row r="131" spans="1:96" ht="12.75" customHeight="1" thickBot="1" x14ac:dyDescent="0.25">
      <c r="A131" s="68"/>
      <c r="B131" s="213"/>
      <c r="C131" s="132"/>
      <c r="D131" s="289"/>
      <c r="E131" s="131"/>
      <c r="F131" s="132"/>
      <c r="G131" s="133"/>
      <c r="H131" s="133"/>
      <c r="I131" s="133"/>
      <c r="J131" s="133"/>
      <c r="K131" s="133"/>
      <c r="L131" s="133"/>
      <c r="M131" s="133"/>
      <c r="N131" s="133"/>
      <c r="O131" s="67"/>
      <c r="P131" s="57"/>
      <c r="T131" s="188"/>
      <c r="U131" s="188"/>
      <c r="V131" s="188"/>
      <c r="W131" s="188"/>
      <c r="X131" s="188"/>
      <c r="Y131" s="188"/>
      <c r="Z131" s="188"/>
      <c r="AA131" s="188"/>
      <c r="AB131" s="188"/>
      <c r="AC131" s="188"/>
      <c r="AD131" s="188"/>
      <c r="AE131" s="188"/>
      <c r="AF131" s="188"/>
      <c r="AG131" s="188"/>
      <c r="AH131" s="188"/>
      <c r="AI131" s="188"/>
      <c r="AJ131" s="188"/>
      <c r="AK131" s="188"/>
    </row>
    <row r="132" spans="1:96" ht="12.75" customHeight="1" thickBot="1" x14ac:dyDescent="0.25">
      <c r="A132" s="68"/>
      <c r="B132" s="227"/>
      <c r="E132" s="290"/>
      <c r="F132" s="290"/>
      <c r="G132" s="290"/>
      <c r="H132" s="290"/>
      <c r="I132" s="290"/>
      <c r="J132" s="290"/>
      <c r="K132" s="290"/>
      <c r="L132" s="290"/>
      <c r="M132" s="123"/>
      <c r="N132" s="123"/>
      <c r="O132" s="67"/>
      <c r="P132" s="57"/>
    </row>
    <row r="133" spans="1:96" s="28" customFormat="1" ht="15" customHeight="1" thickBot="1" x14ac:dyDescent="0.25">
      <c r="A133" s="159" t="str">
        <f>IF(E133="","","PRINT")</f>
        <v/>
      </c>
      <c r="B133" s="71"/>
      <c r="C133" s="291">
        <f>C115+1</f>
        <v>7</v>
      </c>
      <c r="D133" s="292"/>
      <c r="E133" s="848"/>
      <c r="F133" s="849"/>
      <c r="G133" s="849"/>
      <c r="H133" s="849"/>
      <c r="I133" s="849"/>
      <c r="J133" s="849"/>
      <c r="K133" s="849"/>
      <c r="L133" s="849"/>
      <c r="M133" s="849"/>
      <c r="N133" s="850"/>
      <c r="O133" s="67"/>
      <c r="P133" s="223" t="str">
        <f>IF(AND(E133&lt;&gt;"",COUNTIF(P134:$P$219,"PRINT")=0),"PRINT","")</f>
        <v/>
      </c>
      <c r="Q133" s="77"/>
      <c r="R133" s="249" t="str">
        <f>IF(E133="","",MATCH(E133,'B_Beskrivning av förbättringar'!$Q$94:$Q$103,0))</f>
        <v/>
      </c>
      <c r="S133" s="293"/>
      <c r="T133" s="77"/>
      <c r="U133" s="77"/>
      <c r="V133" s="77"/>
      <c r="W133" s="77"/>
      <c r="X133" s="77"/>
      <c r="Y133" s="77"/>
      <c r="Z133" s="77"/>
      <c r="AA133" s="77"/>
      <c r="AB133" s="77"/>
      <c r="AC133" s="77"/>
      <c r="AD133" s="77"/>
      <c r="AE133" s="77"/>
      <c r="AF133" s="77"/>
      <c r="AG133" s="77"/>
      <c r="AH133" s="77"/>
      <c r="AI133" s="77"/>
      <c r="AJ133" s="77"/>
      <c r="AK133" s="77"/>
      <c r="AL133" s="294" t="b">
        <f>CNTR_MeasurementRelevant=EUconst_NotRelevant</f>
        <v>0</v>
      </c>
      <c r="AM133" s="76"/>
      <c r="AN133" s="76"/>
      <c r="AO133" s="76"/>
      <c r="AP133" s="76"/>
      <c r="AQ133" s="76"/>
      <c r="AR133" s="76"/>
      <c r="AS133" s="76"/>
      <c r="AT133" s="76"/>
      <c r="AU133" s="76"/>
      <c r="AV133" s="76"/>
      <c r="AW133" s="76"/>
      <c r="AX133" s="76"/>
      <c r="AY133" s="76"/>
      <c r="AZ133" s="76"/>
      <c r="BA133" s="76"/>
      <c r="BB133" s="76"/>
      <c r="BC133" s="76"/>
      <c r="BD133" s="76"/>
      <c r="BE133" s="76"/>
      <c r="BF133" s="76"/>
    </row>
    <row r="134" spans="1:96" s="26" customFormat="1" ht="15" customHeight="1" thickBot="1" x14ac:dyDescent="0.25">
      <c r="A134" s="68"/>
      <c r="B134" s="143"/>
      <c r="C134" s="123"/>
      <c r="K134" s="842" t="str">
        <f>IF(E133="","",INDEX('B_Beskrivning av förbättringar'!$K$94:$K$103,R133))</f>
        <v/>
      </c>
      <c r="L134" s="843"/>
      <c r="M134" s="842" t="str">
        <f>IF(E133="","",INDEX('B_Beskrivning av förbättringar'!$M$94:$M$103,R133))</f>
        <v/>
      </c>
      <c r="N134" s="843"/>
      <c r="O134" s="67"/>
      <c r="P134" s="57"/>
      <c r="Q134" s="77"/>
      <c r="R134" s="77"/>
      <c r="S134" s="77"/>
      <c r="T134" s="77"/>
      <c r="U134" s="77"/>
      <c r="V134" s="77"/>
      <c r="W134" s="77"/>
      <c r="X134" s="77"/>
      <c r="Y134" s="77"/>
      <c r="Z134" s="77"/>
      <c r="AA134" s="77"/>
      <c r="AB134" s="77"/>
      <c r="AC134" s="77"/>
      <c r="AD134" s="77"/>
      <c r="AE134" s="77"/>
      <c r="AF134" s="77"/>
      <c r="AG134" s="77"/>
      <c r="AH134" s="77"/>
      <c r="AI134" s="77"/>
      <c r="AJ134" s="77"/>
      <c r="AK134" s="77"/>
      <c r="AL134" s="294" t="b">
        <f>AND(COUNTA(CNTR_ListRelevantSections)&gt;0,E133="")</f>
        <v>0</v>
      </c>
      <c r="AM134" s="76"/>
      <c r="AN134" s="76"/>
      <c r="AO134" s="76"/>
      <c r="AP134" s="76"/>
      <c r="AQ134" s="76"/>
      <c r="AR134" s="76"/>
      <c r="AS134" s="76"/>
      <c r="AT134" s="76"/>
      <c r="AU134" s="76"/>
      <c r="AV134" s="76"/>
      <c r="AW134" s="76"/>
      <c r="AX134" s="76"/>
      <c r="AY134" s="76"/>
      <c r="AZ134" s="76"/>
      <c r="BA134" s="76"/>
      <c r="BB134" s="76"/>
      <c r="BC134" s="76"/>
      <c r="BD134" s="76"/>
      <c r="BE134" s="76"/>
      <c r="BF134" s="76"/>
    </row>
    <row r="135" spans="1:96" s="28" customFormat="1" ht="5.0999999999999996" customHeight="1" x14ac:dyDescent="0.2">
      <c r="A135" s="70"/>
      <c r="B135" s="213"/>
      <c r="C135" s="15"/>
      <c r="D135" s="15"/>
      <c r="E135" s="15"/>
      <c r="F135" s="15"/>
      <c r="G135" s="5"/>
      <c r="H135" s="5"/>
      <c r="I135" s="5"/>
      <c r="M135" s="5"/>
      <c r="N135" s="5"/>
      <c r="O135" s="151"/>
      <c r="P135" s="214"/>
      <c r="Q135" s="152"/>
      <c r="R135" s="152"/>
      <c r="S135" s="152"/>
      <c r="T135" s="152"/>
      <c r="U135" s="152"/>
      <c r="V135" s="152"/>
      <c r="W135" s="152"/>
      <c r="X135" s="152"/>
      <c r="Y135" s="152"/>
      <c r="Z135" s="152"/>
      <c r="AA135" s="152"/>
      <c r="AB135" s="152"/>
      <c r="AC135" s="152"/>
      <c r="AD135" s="152"/>
      <c r="AE135" s="152"/>
      <c r="AF135" s="152"/>
      <c r="AG135" s="152"/>
      <c r="AH135" s="152"/>
      <c r="AI135" s="152"/>
      <c r="AJ135" s="152"/>
      <c r="AK135" s="152"/>
      <c r="AL135" s="152"/>
      <c r="AM135" s="252"/>
      <c r="AN135" s="252"/>
      <c r="AO135" s="252"/>
      <c r="AP135" s="252"/>
      <c r="AQ135" s="252"/>
      <c r="AR135" s="252"/>
      <c r="AS135" s="252"/>
      <c r="AT135" s="25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row>
    <row r="136" spans="1:96" s="28" customFormat="1" ht="12.75" customHeight="1" x14ac:dyDescent="0.2">
      <c r="A136" s="70"/>
      <c r="B136" s="213"/>
      <c r="C136" s="15"/>
      <c r="D136" s="15"/>
      <c r="F136" s="844" t="str">
        <f>IF(E133="","",HYPERLINK("#JUMP_F_10",EUconst_FurtherGuidancePoint1))</f>
        <v/>
      </c>
      <c r="G136" s="845"/>
      <c r="H136" s="845"/>
      <c r="I136" s="845"/>
      <c r="J136" s="845"/>
      <c r="K136" s="845"/>
      <c r="L136" s="845"/>
      <c r="M136" s="846"/>
      <c r="N136" s="5"/>
      <c r="O136" s="151"/>
      <c r="P136" s="214"/>
      <c r="Q136" s="152"/>
      <c r="R136" s="152"/>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252"/>
      <c r="AN136" s="252"/>
      <c r="AO136" s="252"/>
      <c r="AP136" s="252"/>
      <c r="AQ136" s="252"/>
      <c r="AR136" s="252"/>
      <c r="AS136" s="252"/>
      <c r="AT136" s="252"/>
      <c r="AU136" s="252"/>
      <c r="AV136" s="252"/>
      <c r="AW136" s="252"/>
      <c r="AX136" s="252"/>
      <c r="AY136" s="252"/>
      <c r="AZ136" s="252"/>
      <c r="BA136" s="252"/>
      <c r="BB136" s="252"/>
      <c r="BC136" s="252"/>
      <c r="BD136" s="252"/>
      <c r="BE136" s="252"/>
      <c r="BF136" s="252"/>
      <c r="BG136" s="252"/>
      <c r="BH136" s="252"/>
      <c r="BI136" s="252"/>
      <c r="BJ136" s="252"/>
      <c r="BK136" s="252"/>
      <c r="BL136" s="252"/>
      <c r="BM136" s="252"/>
      <c r="BN136" s="252"/>
      <c r="BO136" s="252"/>
      <c r="BP136" s="252"/>
      <c r="BQ136" s="252"/>
      <c r="BR136" s="252"/>
      <c r="BS136" s="252"/>
      <c r="BT136" s="252"/>
      <c r="BU136" s="252"/>
      <c r="BV136" s="252"/>
      <c r="BW136" s="252"/>
      <c r="BX136" s="252"/>
      <c r="BY136" s="252"/>
      <c r="BZ136" s="252"/>
      <c r="CA136" s="252"/>
      <c r="CB136" s="252"/>
      <c r="CC136" s="252"/>
      <c r="CD136" s="252"/>
      <c r="CE136" s="252"/>
      <c r="CF136" s="252"/>
      <c r="CG136" s="252"/>
      <c r="CH136" s="252"/>
      <c r="CI136" s="252"/>
      <c r="CJ136" s="252"/>
      <c r="CK136" s="252"/>
      <c r="CL136" s="252"/>
      <c r="CM136" s="252"/>
      <c r="CN136" s="252"/>
      <c r="CO136" s="252"/>
      <c r="CP136" s="252"/>
      <c r="CQ136" s="252"/>
      <c r="CR136" s="252"/>
    </row>
    <row r="137" spans="1:96" ht="5.0999999999999996" customHeight="1" x14ac:dyDescent="0.2">
      <c r="A137" s="68"/>
      <c r="B137" s="213"/>
      <c r="C137" s="41"/>
      <c r="D137" s="216"/>
      <c r="F137" s="26"/>
      <c r="G137" s="26"/>
      <c r="I137" s="217"/>
      <c r="J137" s="217"/>
      <c r="K137" s="217"/>
      <c r="L137" s="217"/>
      <c r="M137" s="217"/>
      <c r="N137" s="217"/>
      <c r="O137" s="67"/>
      <c r="P137" s="57"/>
      <c r="AL137" s="152"/>
    </row>
    <row r="138" spans="1:96" ht="38.85" customHeight="1" x14ac:dyDescent="0.2">
      <c r="A138" s="68"/>
      <c r="B138" s="213"/>
      <c r="C138" s="41"/>
      <c r="D138" s="216"/>
      <c r="E138" s="253"/>
      <c r="F138" s="254" t="str">
        <f>Translations!$B$601</f>
        <v>Krävd nivå:</v>
      </c>
      <c r="G138" s="847" t="str">
        <f>Translations!$B$610</f>
        <v xml:space="preserve">Skäl för tidigare avvikelse: </v>
      </c>
      <c r="H138" s="847"/>
      <c r="I138" s="253" t="str">
        <f>Translations!$B$611</f>
        <v>Inverkan på nivåer?</v>
      </c>
      <c r="J138" s="253" t="str">
        <f>Translations!$B$612</f>
        <v>Vidtagna åtgärder:</v>
      </c>
      <c r="K138" s="254" t="str">
        <f>Translations!$B$585</f>
        <v>När?</v>
      </c>
      <c r="L138" s="254" t="str">
        <f>Translations!$B$603</f>
        <v>Tillämpad nivå:</v>
      </c>
      <c r="M138" s="217"/>
      <c r="N138" s="217"/>
      <c r="O138" s="67"/>
      <c r="P138" s="57"/>
      <c r="AA138" s="255"/>
      <c r="AB138" s="255" t="s">
        <v>22</v>
      </c>
      <c r="AC138" s="152" t="str">
        <f>G138</f>
        <v xml:space="preserve">Skäl för tidigare avvikelse: </v>
      </c>
      <c r="AD138" s="152" t="str">
        <f>I138</f>
        <v>Inverkan på nivåer?</v>
      </c>
      <c r="AE138" s="152" t="str">
        <f>J138</f>
        <v>Vidtagna åtgärder:</v>
      </c>
      <c r="AF138" s="152" t="str">
        <f>K138</f>
        <v>När?</v>
      </c>
      <c r="AG138" s="152" t="str">
        <f>L138</f>
        <v>Tillämpad nivå:</v>
      </c>
      <c r="AL138" s="152"/>
    </row>
    <row r="139" spans="1:96" ht="12.75" customHeight="1" x14ac:dyDescent="0.2">
      <c r="A139" s="68"/>
      <c r="B139" s="213"/>
      <c r="C139" s="41"/>
      <c r="D139" s="216"/>
      <c r="E139" s="224" t="s">
        <v>6</v>
      </c>
      <c r="F139" s="257" t="str">
        <f>IF(R139="","",IF(CNTR_SmallEmitter,1,R139))</f>
        <v/>
      </c>
      <c r="G139" s="826"/>
      <c r="H139" s="827"/>
      <c r="I139" s="99"/>
      <c r="J139" s="99"/>
      <c r="K139" s="221"/>
      <c r="L139" s="258"/>
      <c r="M139" s="834" t="str">
        <f>IF(OR(ISBLANK(L139),L139=EUconst_NoTier),"",IF(S139=0,EUconst_NotApplicable,IF(ISERROR(S139),"",S139)))</f>
        <v/>
      </c>
      <c r="N139" s="835"/>
      <c r="O139" s="67"/>
      <c r="P139" s="57"/>
      <c r="R139" s="295" t="str">
        <f>IF(E133="","",INDEX(EUwideConstants!$N$648:$N$650,MATCH(K134,EUwideConstants!$B$648:$B$650,0))-IF(M134=INDEX(SourceCategoryCEMS,2),1,0))</f>
        <v/>
      </c>
      <c r="S139" s="295" t="str">
        <f>IF(L139="","",IF(L139=EUconst_NA,"",INDEX(EUwideConstants!$H$648:$M$650,MATCH(K134,EUwideConstants!$B$648:$B$650,0),MATCH(L139,CNTR_TierList,0))))</f>
        <v/>
      </c>
      <c r="T139" s="57"/>
      <c r="U139" s="57"/>
      <c r="V139" s="57"/>
      <c r="W139" s="57"/>
      <c r="X139" s="57"/>
      <c r="Y139" s="57"/>
      <c r="Z139" s="57"/>
      <c r="AA139" s="82"/>
      <c r="AC139" s="223" t="b">
        <f>AND(COUNTA(CNTR_ListRelevantSections)&gt;0,E133="")</f>
        <v>0</v>
      </c>
      <c r="AD139" s="223" t="b">
        <f>AC139</f>
        <v>0</v>
      </c>
      <c r="AE139" s="223" t="b">
        <f>AD139</f>
        <v>0</v>
      </c>
      <c r="AF139" s="223" t="b">
        <f>OR(AD139,AND(J139&lt;&gt;"",J139=FALSE))</f>
        <v>0</v>
      </c>
      <c r="AG139" s="223" t="b">
        <f>OR(AF139,AND(I139&lt;&gt;"",I139=FALSE))</f>
        <v>0</v>
      </c>
      <c r="AH139" s="57"/>
      <c r="AI139" s="57"/>
      <c r="AJ139" s="57"/>
      <c r="AK139" s="57"/>
      <c r="AL139" s="251" t="b">
        <f>AL134</f>
        <v>0</v>
      </c>
    </row>
    <row r="140" spans="1:96" s="28" customFormat="1" ht="5.0999999999999996" customHeight="1" x14ac:dyDescent="0.2">
      <c r="A140" s="70"/>
      <c r="B140" s="213"/>
      <c r="C140" s="15"/>
      <c r="D140" s="121"/>
      <c r="G140" s="121"/>
      <c r="H140" s="121"/>
      <c r="I140" s="121"/>
      <c r="J140" s="121"/>
      <c r="O140" s="84"/>
      <c r="P140" s="214"/>
      <c r="Q140" s="214"/>
      <c r="R140" s="214"/>
      <c r="S140" s="214"/>
      <c r="T140" s="214"/>
      <c r="U140" s="214"/>
      <c r="V140" s="214"/>
      <c r="W140" s="214"/>
      <c r="X140" s="214"/>
      <c r="Y140" s="214"/>
      <c r="Z140" s="214"/>
      <c r="AA140" s="214"/>
      <c r="AB140" s="214"/>
      <c r="AC140" s="214"/>
      <c r="AD140" s="214"/>
      <c r="AE140" s="214"/>
      <c r="AF140" s="214"/>
      <c r="AG140" s="214"/>
      <c r="AH140" s="214"/>
      <c r="AI140" s="214"/>
      <c r="AJ140" s="214"/>
      <c r="AK140" s="214"/>
      <c r="AL140" s="82"/>
    </row>
    <row r="141" spans="1:96" s="28" customFormat="1" ht="12.75" customHeight="1" x14ac:dyDescent="0.2">
      <c r="A141" s="70"/>
      <c r="B141" s="213"/>
      <c r="E141" s="121" t="s">
        <v>8</v>
      </c>
      <c r="F141" s="259" t="str">
        <f>Translations!$B$94</f>
        <v>Beskrivning</v>
      </c>
      <c r="G141" s="260"/>
      <c r="H141" s="121"/>
      <c r="I141" s="121"/>
      <c r="J141" s="121"/>
      <c r="K141" s="121"/>
      <c r="L141" s="121"/>
      <c r="M141" s="121"/>
      <c r="N141" s="121"/>
      <c r="O141" s="84"/>
      <c r="P141" s="214"/>
      <c r="Q141" s="214"/>
      <c r="R141" s="214"/>
      <c r="S141" s="214"/>
      <c r="T141" s="214"/>
      <c r="U141" s="214"/>
      <c r="V141" s="214"/>
      <c r="W141" s="214"/>
      <c r="X141" s="214"/>
      <c r="Y141" s="214"/>
      <c r="Z141" s="214"/>
      <c r="AA141" s="214"/>
      <c r="AB141" s="214"/>
      <c r="AC141" s="214"/>
      <c r="AD141" s="214"/>
      <c r="AE141" s="214"/>
      <c r="AF141" s="214"/>
      <c r="AG141" s="214"/>
      <c r="AH141" s="214"/>
      <c r="AI141" s="214"/>
      <c r="AJ141" s="214"/>
      <c r="AK141" s="214"/>
      <c r="AL141" s="82"/>
    </row>
    <row r="142" spans="1:96" s="28" customFormat="1" ht="12.75" customHeight="1" x14ac:dyDescent="0.2">
      <c r="A142" s="70"/>
      <c r="B142" s="213"/>
      <c r="E142" s="121"/>
      <c r="F142" s="757" t="str">
        <f>Translations!$B$588</f>
        <v>Om du behöver mer utrymme för beskrivningen kan du också använda externa filer och hänvisa till dem här.</v>
      </c>
      <c r="G142" s="757"/>
      <c r="H142" s="757"/>
      <c r="I142" s="757"/>
      <c r="J142" s="757"/>
      <c r="K142" s="757"/>
      <c r="L142" s="757"/>
      <c r="M142" s="757"/>
      <c r="N142" s="757"/>
      <c r="O142" s="84"/>
      <c r="P142" s="214"/>
      <c r="Q142" s="214"/>
      <c r="R142" s="214"/>
      <c r="S142" s="214"/>
      <c r="T142" s="214"/>
      <c r="U142" s="214"/>
      <c r="V142" s="214"/>
      <c r="W142" s="214"/>
      <c r="X142" s="214"/>
      <c r="Y142" s="214"/>
      <c r="Z142" s="214"/>
      <c r="AA142" s="214"/>
      <c r="AB142" s="214"/>
      <c r="AC142" s="214"/>
      <c r="AD142" s="214"/>
      <c r="AE142" s="214"/>
      <c r="AF142" s="214"/>
      <c r="AG142" s="214"/>
      <c r="AH142" s="214"/>
      <c r="AI142" s="214"/>
      <c r="AJ142" s="214"/>
      <c r="AK142" s="214"/>
      <c r="AL142" s="82"/>
    </row>
    <row r="143" spans="1:96" s="28" customFormat="1" ht="12.75" customHeight="1" x14ac:dyDescent="0.2">
      <c r="A143" s="261"/>
      <c r="B143" s="213"/>
      <c r="D143" s="121"/>
      <c r="E143" s="121"/>
      <c r="F143" s="836"/>
      <c r="G143" s="837"/>
      <c r="H143" s="837"/>
      <c r="I143" s="837"/>
      <c r="J143" s="837"/>
      <c r="K143" s="837"/>
      <c r="L143" s="837"/>
      <c r="M143" s="837"/>
      <c r="N143" s="838"/>
      <c r="O143" s="81"/>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251" t="b">
        <f>AL134</f>
        <v>0</v>
      </c>
    </row>
    <row r="144" spans="1:96" s="28" customFormat="1" ht="12.75" customHeight="1" x14ac:dyDescent="0.2">
      <c r="A144" s="261"/>
      <c r="B144" s="213"/>
      <c r="D144" s="121"/>
      <c r="E144" s="121"/>
      <c r="F144" s="828"/>
      <c r="G144" s="829"/>
      <c r="H144" s="829"/>
      <c r="I144" s="829"/>
      <c r="J144" s="829"/>
      <c r="K144" s="829"/>
      <c r="L144" s="829"/>
      <c r="M144" s="829"/>
      <c r="N144" s="830"/>
      <c r="O144" s="81"/>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251" t="b">
        <f>AL143</f>
        <v>0</v>
      </c>
    </row>
    <row r="145" spans="1:96" s="28" customFormat="1" ht="12.75" customHeight="1" x14ac:dyDescent="0.2">
      <c r="A145" s="261"/>
      <c r="B145" s="213"/>
      <c r="D145" s="121"/>
      <c r="E145" s="121"/>
      <c r="F145" s="828"/>
      <c r="G145" s="829"/>
      <c r="H145" s="829"/>
      <c r="I145" s="829"/>
      <c r="J145" s="829"/>
      <c r="K145" s="829"/>
      <c r="L145" s="829"/>
      <c r="M145" s="829"/>
      <c r="N145" s="830"/>
      <c r="O145" s="81"/>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251" t="b">
        <f>AL144</f>
        <v>0</v>
      </c>
    </row>
    <row r="146" spans="1:96" s="28" customFormat="1" ht="12.75" customHeight="1" x14ac:dyDescent="0.2">
      <c r="A146" s="261"/>
      <c r="B146" s="213"/>
      <c r="D146" s="121"/>
      <c r="E146" s="121"/>
      <c r="F146" s="828"/>
      <c r="G146" s="829"/>
      <c r="H146" s="829"/>
      <c r="I146" s="829"/>
      <c r="J146" s="829"/>
      <c r="K146" s="829"/>
      <c r="L146" s="829"/>
      <c r="M146" s="829"/>
      <c r="N146" s="830"/>
      <c r="O146" s="81"/>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251" t="b">
        <f>AL145</f>
        <v>0</v>
      </c>
    </row>
    <row r="147" spans="1:96" s="28" customFormat="1" ht="12.75" customHeight="1" x14ac:dyDescent="0.2">
      <c r="A147" s="261"/>
      <c r="B147" s="213"/>
      <c r="D147" s="121"/>
      <c r="E147" s="121"/>
      <c r="F147" s="828"/>
      <c r="G147" s="829"/>
      <c r="H147" s="829"/>
      <c r="I147" s="829"/>
      <c r="J147" s="829"/>
      <c r="K147" s="829"/>
      <c r="L147" s="829"/>
      <c r="M147" s="829"/>
      <c r="N147" s="830"/>
      <c r="O147" s="81"/>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251" t="b">
        <f>AL146</f>
        <v>0</v>
      </c>
    </row>
    <row r="148" spans="1:96" s="28" customFormat="1" ht="12.75" customHeight="1" x14ac:dyDescent="0.2">
      <c r="A148" s="261"/>
      <c r="B148" s="213"/>
      <c r="D148" s="121"/>
      <c r="E148" s="121"/>
      <c r="F148" s="831"/>
      <c r="G148" s="832"/>
      <c r="H148" s="832"/>
      <c r="I148" s="832"/>
      <c r="J148" s="832"/>
      <c r="K148" s="832"/>
      <c r="L148" s="832"/>
      <c r="M148" s="832"/>
      <c r="N148" s="833"/>
      <c r="O148" s="81"/>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251" t="b">
        <f>AL147</f>
        <v>0</v>
      </c>
    </row>
    <row r="149" spans="1:96" ht="12.75" customHeight="1" thickBot="1" x14ac:dyDescent="0.25">
      <c r="A149" s="68"/>
      <c r="B149" s="213"/>
      <c r="C149" s="132"/>
      <c r="D149" s="289"/>
      <c r="E149" s="131"/>
      <c r="F149" s="132"/>
      <c r="G149" s="133"/>
      <c r="H149" s="133"/>
      <c r="I149" s="133"/>
      <c r="J149" s="133"/>
      <c r="K149" s="133"/>
      <c r="L149" s="133"/>
      <c r="M149" s="133"/>
      <c r="N149" s="133"/>
      <c r="O149" s="67"/>
      <c r="P149" s="57"/>
      <c r="T149" s="188"/>
      <c r="U149" s="188"/>
      <c r="V149" s="188"/>
      <c r="W149" s="188"/>
      <c r="X149" s="188"/>
      <c r="Y149" s="188"/>
      <c r="Z149" s="188"/>
      <c r="AA149" s="188"/>
      <c r="AB149" s="188"/>
      <c r="AC149" s="188"/>
      <c r="AD149" s="188"/>
      <c r="AE149" s="188"/>
      <c r="AF149" s="188"/>
      <c r="AG149" s="188"/>
      <c r="AH149" s="188"/>
      <c r="AI149" s="188"/>
      <c r="AJ149" s="188"/>
      <c r="AK149" s="188"/>
    </row>
    <row r="150" spans="1:96" ht="12.75" customHeight="1" thickBot="1" x14ac:dyDescent="0.25">
      <c r="A150" s="68"/>
      <c r="B150" s="227"/>
      <c r="E150" s="290"/>
      <c r="F150" s="290"/>
      <c r="G150" s="290"/>
      <c r="H150" s="290"/>
      <c r="I150" s="290"/>
      <c r="J150" s="290"/>
      <c r="K150" s="290"/>
      <c r="L150" s="290"/>
      <c r="M150" s="123"/>
      <c r="N150" s="123"/>
      <c r="O150" s="67"/>
      <c r="P150" s="57"/>
    </row>
    <row r="151" spans="1:96" s="28" customFormat="1" ht="15" customHeight="1" thickBot="1" x14ac:dyDescent="0.25">
      <c r="A151" s="159" t="str">
        <f>IF(E151="","","PRINT")</f>
        <v/>
      </c>
      <c r="B151" s="71"/>
      <c r="C151" s="291">
        <f>C133+1</f>
        <v>8</v>
      </c>
      <c r="D151" s="292"/>
      <c r="E151" s="848"/>
      <c r="F151" s="849"/>
      <c r="G151" s="849"/>
      <c r="H151" s="849"/>
      <c r="I151" s="849"/>
      <c r="J151" s="849"/>
      <c r="K151" s="849"/>
      <c r="L151" s="849"/>
      <c r="M151" s="849"/>
      <c r="N151" s="850"/>
      <c r="O151" s="67"/>
      <c r="P151" s="223" t="str">
        <f>IF(AND(E151&lt;&gt;"",COUNTIF(P152:$P$219,"PRINT")=0),"PRINT","")</f>
        <v/>
      </c>
      <c r="Q151" s="77"/>
      <c r="R151" s="249" t="str">
        <f>IF(E151="","",MATCH(E151,'B_Beskrivning av förbättringar'!$Q$94:$Q$103,0))</f>
        <v/>
      </c>
      <c r="S151" s="293"/>
      <c r="T151" s="77"/>
      <c r="U151" s="77"/>
      <c r="V151" s="77"/>
      <c r="W151" s="77"/>
      <c r="X151" s="77"/>
      <c r="Y151" s="77"/>
      <c r="Z151" s="77"/>
      <c r="AA151" s="77"/>
      <c r="AB151" s="77"/>
      <c r="AC151" s="77"/>
      <c r="AD151" s="77"/>
      <c r="AE151" s="77"/>
      <c r="AF151" s="77"/>
      <c r="AG151" s="77"/>
      <c r="AH151" s="77"/>
      <c r="AI151" s="77"/>
      <c r="AJ151" s="77"/>
      <c r="AK151" s="77"/>
      <c r="AL151" s="294" t="b">
        <f>CNTR_MeasurementRelevant=EUconst_NotRelevant</f>
        <v>0</v>
      </c>
      <c r="AM151" s="76"/>
      <c r="AN151" s="76"/>
      <c r="AO151" s="76"/>
      <c r="AP151" s="76"/>
      <c r="AQ151" s="76"/>
      <c r="AR151" s="76"/>
      <c r="AS151" s="76"/>
      <c r="AT151" s="76"/>
      <c r="AU151" s="76"/>
      <c r="AV151" s="76"/>
      <c r="AW151" s="76"/>
      <c r="AX151" s="76"/>
      <c r="AY151" s="76"/>
      <c r="AZ151" s="76"/>
      <c r="BA151" s="76"/>
      <c r="BB151" s="76"/>
      <c r="BC151" s="76"/>
      <c r="BD151" s="76"/>
      <c r="BE151" s="76"/>
      <c r="BF151" s="76"/>
    </row>
    <row r="152" spans="1:96" s="26" customFormat="1" ht="15" customHeight="1" thickBot="1" x14ac:dyDescent="0.25">
      <c r="A152" s="68"/>
      <c r="B152" s="143"/>
      <c r="C152" s="123"/>
      <c r="K152" s="842" t="str">
        <f>IF(E151="","",INDEX('B_Beskrivning av förbättringar'!$K$94:$K$103,R151))</f>
        <v/>
      </c>
      <c r="L152" s="843"/>
      <c r="M152" s="842" t="str">
        <f>IF(E151="","",INDEX('B_Beskrivning av förbättringar'!$M$94:$M$103,R151))</f>
        <v/>
      </c>
      <c r="N152" s="843"/>
      <c r="O152" s="67"/>
      <c r="P152" s="57"/>
      <c r="Q152" s="77"/>
      <c r="R152" s="77"/>
      <c r="S152" s="77"/>
      <c r="T152" s="77"/>
      <c r="U152" s="77"/>
      <c r="V152" s="77"/>
      <c r="W152" s="77"/>
      <c r="X152" s="77"/>
      <c r="Y152" s="77"/>
      <c r="Z152" s="77"/>
      <c r="AA152" s="77"/>
      <c r="AB152" s="77"/>
      <c r="AC152" s="77"/>
      <c r="AD152" s="77"/>
      <c r="AE152" s="77"/>
      <c r="AF152" s="77"/>
      <c r="AG152" s="77"/>
      <c r="AH152" s="77"/>
      <c r="AI152" s="77"/>
      <c r="AJ152" s="77"/>
      <c r="AK152" s="77"/>
      <c r="AL152" s="294" t="b">
        <f>AND(COUNTA(CNTR_ListRelevantSections)&gt;0,E151="")</f>
        <v>0</v>
      </c>
      <c r="AM152" s="76"/>
      <c r="AN152" s="76"/>
      <c r="AO152" s="76"/>
      <c r="AP152" s="76"/>
      <c r="AQ152" s="76"/>
      <c r="AR152" s="76"/>
      <c r="AS152" s="76"/>
      <c r="AT152" s="76"/>
      <c r="AU152" s="76"/>
      <c r="AV152" s="76"/>
      <c r="AW152" s="76"/>
      <c r="AX152" s="76"/>
      <c r="AY152" s="76"/>
      <c r="AZ152" s="76"/>
      <c r="BA152" s="76"/>
      <c r="BB152" s="76"/>
      <c r="BC152" s="76"/>
      <c r="BD152" s="76"/>
      <c r="BE152" s="76"/>
      <c r="BF152" s="76"/>
    </row>
    <row r="153" spans="1:96" s="28" customFormat="1" ht="5.0999999999999996" customHeight="1" x14ac:dyDescent="0.2">
      <c r="A153" s="70"/>
      <c r="B153" s="213"/>
      <c r="C153" s="15"/>
      <c r="D153" s="15"/>
      <c r="E153" s="15"/>
      <c r="F153" s="15"/>
      <c r="G153" s="5"/>
      <c r="H153" s="5"/>
      <c r="I153" s="5"/>
      <c r="M153" s="5"/>
      <c r="N153" s="5"/>
      <c r="O153" s="151"/>
      <c r="P153" s="214"/>
      <c r="Q153" s="152"/>
      <c r="R153" s="152"/>
      <c r="S153" s="152"/>
      <c r="T153" s="152"/>
      <c r="U153" s="152"/>
      <c r="V153" s="152"/>
      <c r="W153" s="152"/>
      <c r="X153" s="152"/>
      <c r="Y153" s="152"/>
      <c r="Z153" s="152"/>
      <c r="AA153" s="152"/>
      <c r="AB153" s="152"/>
      <c r="AC153" s="152"/>
      <c r="AD153" s="152"/>
      <c r="AE153" s="152"/>
      <c r="AF153" s="152"/>
      <c r="AG153" s="152"/>
      <c r="AH153" s="152"/>
      <c r="AI153" s="152"/>
      <c r="AJ153" s="152"/>
      <c r="AK153" s="152"/>
      <c r="AL153" s="152"/>
      <c r="AM153" s="252"/>
      <c r="AN153" s="252"/>
      <c r="AO153" s="252"/>
      <c r="AP153" s="252"/>
      <c r="AQ153" s="252"/>
      <c r="AR153" s="252"/>
      <c r="AS153" s="252"/>
      <c r="AT153" s="252"/>
      <c r="AU153" s="252"/>
      <c r="AV153" s="252"/>
      <c r="AW153" s="252"/>
      <c r="AX153" s="252"/>
      <c r="AY153" s="252"/>
      <c r="AZ153" s="252"/>
      <c r="BA153" s="252"/>
      <c r="BB153" s="252"/>
      <c r="BC153" s="252"/>
      <c r="BD153" s="252"/>
      <c r="BE153" s="252"/>
      <c r="BF153" s="252"/>
      <c r="BG153" s="252"/>
      <c r="BH153" s="252"/>
      <c r="BI153" s="252"/>
      <c r="BJ153" s="252"/>
      <c r="BK153" s="252"/>
      <c r="BL153" s="252"/>
      <c r="BM153" s="252"/>
      <c r="BN153" s="252"/>
      <c r="BO153" s="252"/>
      <c r="BP153" s="252"/>
      <c r="BQ153" s="252"/>
      <c r="BR153" s="252"/>
      <c r="BS153" s="252"/>
      <c r="BT153" s="252"/>
      <c r="BU153" s="252"/>
      <c r="BV153" s="252"/>
      <c r="BW153" s="252"/>
      <c r="BX153" s="252"/>
      <c r="BY153" s="252"/>
      <c r="BZ153" s="252"/>
      <c r="CA153" s="252"/>
      <c r="CB153" s="252"/>
      <c r="CC153" s="252"/>
      <c r="CD153" s="252"/>
      <c r="CE153" s="252"/>
      <c r="CF153" s="252"/>
      <c r="CG153" s="252"/>
      <c r="CH153" s="252"/>
      <c r="CI153" s="252"/>
      <c r="CJ153" s="252"/>
      <c r="CK153" s="252"/>
      <c r="CL153" s="252"/>
      <c r="CM153" s="252"/>
      <c r="CN153" s="252"/>
      <c r="CO153" s="252"/>
      <c r="CP153" s="252"/>
      <c r="CQ153" s="252"/>
      <c r="CR153" s="252"/>
    </row>
    <row r="154" spans="1:96" s="28" customFormat="1" ht="12.75" customHeight="1" x14ac:dyDescent="0.2">
      <c r="A154" s="70"/>
      <c r="B154" s="213"/>
      <c r="C154" s="15"/>
      <c r="D154" s="15"/>
      <c r="F154" s="844" t="str">
        <f>IF(E151="","",HYPERLINK("#JUMP_F_10",EUconst_FurtherGuidancePoint1))</f>
        <v/>
      </c>
      <c r="G154" s="845"/>
      <c r="H154" s="845"/>
      <c r="I154" s="845"/>
      <c r="J154" s="845"/>
      <c r="K154" s="845"/>
      <c r="L154" s="845"/>
      <c r="M154" s="846"/>
      <c r="N154" s="5"/>
      <c r="O154" s="151"/>
      <c r="P154" s="214"/>
      <c r="Q154" s="152"/>
      <c r="R154" s="152"/>
      <c r="S154" s="152"/>
      <c r="T154" s="152"/>
      <c r="U154" s="152"/>
      <c r="V154" s="152"/>
      <c r="W154" s="152"/>
      <c r="X154" s="152"/>
      <c r="Y154" s="152"/>
      <c r="Z154" s="152"/>
      <c r="AA154" s="152"/>
      <c r="AB154" s="152"/>
      <c r="AC154" s="152"/>
      <c r="AD154" s="152"/>
      <c r="AE154" s="152"/>
      <c r="AF154" s="152"/>
      <c r="AG154" s="152"/>
      <c r="AH154" s="152"/>
      <c r="AI154" s="152"/>
      <c r="AJ154" s="152"/>
      <c r="AK154" s="152"/>
      <c r="AL154" s="152"/>
      <c r="AM154" s="252"/>
      <c r="AN154" s="252"/>
      <c r="AO154" s="252"/>
      <c r="AP154" s="252"/>
      <c r="AQ154" s="252"/>
      <c r="AR154" s="252"/>
      <c r="AS154" s="252"/>
      <c r="AT154" s="252"/>
      <c r="AU154" s="252"/>
      <c r="AV154" s="252"/>
      <c r="AW154" s="252"/>
      <c r="AX154" s="252"/>
      <c r="AY154" s="252"/>
      <c r="AZ154" s="252"/>
      <c r="BA154" s="252"/>
      <c r="BB154" s="252"/>
      <c r="BC154" s="252"/>
      <c r="BD154" s="252"/>
      <c r="BE154" s="252"/>
      <c r="BF154" s="252"/>
      <c r="BG154" s="252"/>
      <c r="BH154" s="252"/>
      <c r="BI154" s="252"/>
      <c r="BJ154" s="252"/>
      <c r="BK154" s="252"/>
      <c r="BL154" s="252"/>
      <c r="BM154" s="252"/>
      <c r="BN154" s="252"/>
      <c r="BO154" s="252"/>
      <c r="BP154" s="252"/>
      <c r="BQ154" s="252"/>
      <c r="BR154" s="252"/>
      <c r="BS154" s="252"/>
      <c r="BT154" s="252"/>
      <c r="BU154" s="252"/>
      <c r="BV154" s="252"/>
      <c r="BW154" s="252"/>
      <c r="BX154" s="252"/>
      <c r="BY154" s="252"/>
      <c r="BZ154" s="252"/>
      <c r="CA154" s="252"/>
      <c r="CB154" s="252"/>
      <c r="CC154" s="252"/>
      <c r="CD154" s="252"/>
      <c r="CE154" s="252"/>
      <c r="CF154" s="252"/>
      <c r="CG154" s="252"/>
      <c r="CH154" s="252"/>
      <c r="CI154" s="252"/>
      <c r="CJ154" s="252"/>
      <c r="CK154" s="252"/>
      <c r="CL154" s="252"/>
      <c r="CM154" s="252"/>
      <c r="CN154" s="252"/>
      <c r="CO154" s="252"/>
      <c r="CP154" s="252"/>
      <c r="CQ154" s="252"/>
      <c r="CR154" s="252"/>
    </row>
    <row r="155" spans="1:96" ht="5.0999999999999996" customHeight="1" x14ac:dyDescent="0.2">
      <c r="A155" s="68"/>
      <c r="B155" s="213"/>
      <c r="C155" s="41"/>
      <c r="D155" s="216"/>
      <c r="F155" s="26"/>
      <c r="G155" s="26"/>
      <c r="I155" s="217"/>
      <c r="J155" s="217"/>
      <c r="K155" s="217"/>
      <c r="L155" s="217"/>
      <c r="M155" s="217"/>
      <c r="N155" s="217"/>
      <c r="O155" s="67"/>
      <c r="P155" s="57"/>
      <c r="AL155" s="152"/>
    </row>
    <row r="156" spans="1:96" ht="38.85" customHeight="1" x14ac:dyDescent="0.2">
      <c r="A156" s="68"/>
      <c r="B156" s="213"/>
      <c r="C156" s="41"/>
      <c r="D156" s="216"/>
      <c r="E156" s="253"/>
      <c r="F156" s="254" t="str">
        <f>Translations!$B$601</f>
        <v>Krävd nivå:</v>
      </c>
      <c r="G156" s="847" t="str">
        <f>Translations!$B$610</f>
        <v xml:space="preserve">Skäl för tidigare avvikelse: </v>
      </c>
      <c r="H156" s="847"/>
      <c r="I156" s="253" t="str">
        <f>Translations!$B$611</f>
        <v>Inverkan på nivåer?</v>
      </c>
      <c r="J156" s="253" t="str">
        <f>Translations!$B$612</f>
        <v>Vidtagna åtgärder:</v>
      </c>
      <c r="K156" s="254" t="str">
        <f>Translations!$B$585</f>
        <v>När?</v>
      </c>
      <c r="L156" s="254" t="str">
        <f>Translations!$B$603</f>
        <v>Tillämpad nivå:</v>
      </c>
      <c r="M156" s="217"/>
      <c r="N156" s="217"/>
      <c r="O156" s="67"/>
      <c r="P156" s="57"/>
      <c r="AA156" s="255"/>
      <c r="AB156" s="255" t="s">
        <v>22</v>
      </c>
      <c r="AC156" s="152" t="str">
        <f>G156</f>
        <v xml:space="preserve">Skäl för tidigare avvikelse: </v>
      </c>
      <c r="AD156" s="152" t="str">
        <f>I156</f>
        <v>Inverkan på nivåer?</v>
      </c>
      <c r="AE156" s="152" t="str">
        <f>J156</f>
        <v>Vidtagna åtgärder:</v>
      </c>
      <c r="AF156" s="152" t="str">
        <f>K156</f>
        <v>När?</v>
      </c>
      <c r="AG156" s="152" t="str">
        <f>L156</f>
        <v>Tillämpad nivå:</v>
      </c>
      <c r="AL156" s="152"/>
    </row>
    <row r="157" spans="1:96" ht="12.75" customHeight="1" x14ac:dyDescent="0.2">
      <c r="A157" s="68"/>
      <c r="B157" s="213"/>
      <c r="C157" s="41"/>
      <c r="D157" s="216"/>
      <c r="E157" s="224" t="s">
        <v>6</v>
      </c>
      <c r="F157" s="257" t="str">
        <f>IF(R157="","",IF(CNTR_SmallEmitter,1,R157))</f>
        <v/>
      </c>
      <c r="G157" s="826"/>
      <c r="H157" s="827"/>
      <c r="I157" s="99"/>
      <c r="J157" s="99"/>
      <c r="K157" s="221"/>
      <c r="L157" s="258"/>
      <c r="M157" s="834" t="str">
        <f>IF(OR(ISBLANK(L157),L157=EUconst_NoTier),"",IF(S157=0,EUconst_NotApplicable,IF(ISERROR(S157),"",S157)))</f>
        <v/>
      </c>
      <c r="N157" s="835"/>
      <c r="O157" s="67"/>
      <c r="P157" s="57"/>
      <c r="R157" s="295" t="str">
        <f>IF(E151="","",INDEX(EUwideConstants!$N$648:$N$650,MATCH(K152,EUwideConstants!$B$648:$B$650,0))-IF(M152=INDEX(SourceCategoryCEMS,2),1,0))</f>
        <v/>
      </c>
      <c r="S157" s="295" t="str">
        <f>IF(L157="","",IF(L157=EUconst_NA,"",INDEX(EUwideConstants!$H$648:$M$650,MATCH(K152,EUwideConstants!$B$648:$B$650,0),MATCH(L157,CNTR_TierList,0))))</f>
        <v/>
      </c>
      <c r="T157" s="57"/>
      <c r="U157" s="57"/>
      <c r="V157" s="57"/>
      <c r="W157" s="57"/>
      <c r="X157" s="57"/>
      <c r="Y157" s="57"/>
      <c r="Z157" s="57"/>
      <c r="AA157" s="82"/>
      <c r="AC157" s="223" t="b">
        <f>AND(COUNTA(CNTR_ListRelevantSections)&gt;0,E151="")</f>
        <v>0</v>
      </c>
      <c r="AD157" s="223" t="b">
        <f>AC157</f>
        <v>0</v>
      </c>
      <c r="AE157" s="223" t="b">
        <f>AD157</f>
        <v>0</v>
      </c>
      <c r="AF157" s="223" t="b">
        <f>OR(AD157,AND(J157&lt;&gt;"",J157=FALSE))</f>
        <v>0</v>
      </c>
      <c r="AG157" s="223" t="b">
        <f>OR(AF157,AND(I157&lt;&gt;"",I157=FALSE))</f>
        <v>0</v>
      </c>
      <c r="AH157" s="57"/>
      <c r="AI157" s="57"/>
      <c r="AJ157" s="57"/>
      <c r="AK157" s="57"/>
      <c r="AL157" s="251" t="b">
        <f>AL152</f>
        <v>0</v>
      </c>
    </row>
    <row r="158" spans="1:96" s="28" customFormat="1" ht="5.0999999999999996" customHeight="1" x14ac:dyDescent="0.2">
      <c r="A158" s="70"/>
      <c r="B158" s="213"/>
      <c r="C158" s="15"/>
      <c r="D158" s="121"/>
      <c r="G158" s="121"/>
      <c r="H158" s="121"/>
      <c r="I158" s="121"/>
      <c r="J158" s="121"/>
      <c r="O158" s="84"/>
      <c r="P158" s="214"/>
      <c r="Q158" s="214"/>
      <c r="R158" s="214"/>
      <c r="S158" s="214"/>
      <c r="T158" s="214"/>
      <c r="U158" s="214"/>
      <c r="V158" s="214"/>
      <c r="W158" s="214"/>
      <c r="X158" s="214"/>
      <c r="Y158" s="214"/>
      <c r="Z158" s="214"/>
      <c r="AA158" s="214"/>
      <c r="AB158" s="214"/>
      <c r="AC158" s="214"/>
      <c r="AD158" s="214"/>
      <c r="AE158" s="214"/>
      <c r="AF158" s="214"/>
      <c r="AG158" s="214"/>
      <c r="AH158" s="214"/>
      <c r="AI158" s="214"/>
      <c r="AJ158" s="214"/>
      <c r="AK158" s="214"/>
      <c r="AL158" s="82"/>
    </row>
    <row r="159" spans="1:96" s="28" customFormat="1" ht="12.75" customHeight="1" x14ac:dyDescent="0.2">
      <c r="A159" s="70"/>
      <c r="B159" s="213"/>
      <c r="E159" s="121" t="s">
        <v>8</v>
      </c>
      <c r="F159" s="259" t="str">
        <f>Translations!$B$94</f>
        <v>Beskrivning</v>
      </c>
      <c r="G159" s="260"/>
      <c r="H159" s="121"/>
      <c r="I159" s="121"/>
      <c r="J159" s="121"/>
      <c r="K159" s="121"/>
      <c r="L159" s="121"/>
      <c r="M159" s="121"/>
      <c r="N159" s="121"/>
      <c r="O159" s="84"/>
      <c r="P159" s="214"/>
      <c r="Q159" s="214"/>
      <c r="R159" s="214"/>
      <c r="S159" s="214"/>
      <c r="T159" s="214"/>
      <c r="U159" s="214"/>
      <c r="V159" s="214"/>
      <c r="W159" s="214"/>
      <c r="X159" s="214"/>
      <c r="Y159" s="214"/>
      <c r="Z159" s="214"/>
      <c r="AA159" s="214"/>
      <c r="AB159" s="214"/>
      <c r="AC159" s="214"/>
      <c r="AD159" s="214"/>
      <c r="AE159" s="214"/>
      <c r="AF159" s="214"/>
      <c r="AG159" s="214"/>
      <c r="AH159" s="214"/>
      <c r="AI159" s="214"/>
      <c r="AJ159" s="214"/>
      <c r="AK159" s="214"/>
      <c r="AL159" s="82"/>
    </row>
    <row r="160" spans="1:96" s="28" customFormat="1" ht="12.75" customHeight="1" x14ac:dyDescent="0.2">
      <c r="A160" s="70"/>
      <c r="B160" s="213"/>
      <c r="E160" s="121"/>
      <c r="F160" s="757" t="str">
        <f>Translations!$B$588</f>
        <v>Om du behöver mer utrymme för beskrivningen kan du också använda externa filer och hänvisa till dem här.</v>
      </c>
      <c r="G160" s="757"/>
      <c r="H160" s="757"/>
      <c r="I160" s="757"/>
      <c r="J160" s="757"/>
      <c r="K160" s="757"/>
      <c r="L160" s="757"/>
      <c r="M160" s="757"/>
      <c r="N160" s="757"/>
      <c r="O160" s="84"/>
      <c r="P160" s="214"/>
      <c r="Q160" s="214"/>
      <c r="R160" s="214"/>
      <c r="S160" s="214"/>
      <c r="T160" s="214"/>
      <c r="U160" s="214"/>
      <c r="V160" s="214"/>
      <c r="W160" s="214"/>
      <c r="X160" s="214"/>
      <c r="Y160" s="214"/>
      <c r="Z160" s="214"/>
      <c r="AA160" s="214"/>
      <c r="AB160" s="214"/>
      <c r="AC160" s="214"/>
      <c r="AD160" s="214"/>
      <c r="AE160" s="214"/>
      <c r="AF160" s="214"/>
      <c r="AG160" s="214"/>
      <c r="AH160" s="214"/>
      <c r="AI160" s="214"/>
      <c r="AJ160" s="214"/>
      <c r="AK160" s="214"/>
      <c r="AL160" s="82"/>
    </row>
    <row r="161" spans="1:96" s="28" customFormat="1" ht="12.75" customHeight="1" x14ac:dyDescent="0.2">
      <c r="A161" s="261"/>
      <c r="B161" s="213"/>
      <c r="D161" s="121"/>
      <c r="E161" s="121"/>
      <c r="F161" s="836"/>
      <c r="G161" s="837"/>
      <c r="H161" s="837"/>
      <c r="I161" s="837"/>
      <c r="J161" s="837"/>
      <c r="K161" s="837"/>
      <c r="L161" s="837"/>
      <c r="M161" s="837"/>
      <c r="N161" s="838"/>
      <c r="O161" s="81"/>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251" t="b">
        <f>AL152</f>
        <v>0</v>
      </c>
    </row>
    <row r="162" spans="1:96" s="28" customFormat="1" ht="12.75" customHeight="1" x14ac:dyDescent="0.2">
      <c r="A162" s="261"/>
      <c r="B162" s="213"/>
      <c r="D162" s="121"/>
      <c r="E162" s="121"/>
      <c r="F162" s="828"/>
      <c r="G162" s="829"/>
      <c r="H162" s="829"/>
      <c r="I162" s="829"/>
      <c r="J162" s="829"/>
      <c r="K162" s="829"/>
      <c r="L162" s="829"/>
      <c r="M162" s="829"/>
      <c r="N162" s="830"/>
      <c r="O162" s="81"/>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251" t="b">
        <f>AL161</f>
        <v>0</v>
      </c>
    </row>
    <row r="163" spans="1:96" s="28" customFormat="1" ht="12.75" customHeight="1" x14ac:dyDescent="0.2">
      <c r="A163" s="261"/>
      <c r="B163" s="213"/>
      <c r="D163" s="121"/>
      <c r="E163" s="121"/>
      <c r="F163" s="828"/>
      <c r="G163" s="829"/>
      <c r="H163" s="829"/>
      <c r="I163" s="829"/>
      <c r="J163" s="829"/>
      <c r="K163" s="829"/>
      <c r="L163" s="829"/>
      <c r="M163" s="829"/>
      <c r="N163" s="830"/>
      <c r="O163" s="81"/>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251" t="b">
        <f>AL162</f>
        <v>0</v>
      </c>
    </row>
    <row r="164" spans="1:96" s="28" customFormat="1" ht="12.75" customHeight="1" x14ac:dyDescent="0.2">
      <c r="A164" s="261"/>
      <c r="B164" s="213"/>
      <c r="D164" s="121"/>
      <c r="E164" s="121"/>
      <c r="F164" s="828"/>
      <c r="G164" s="829"/>
      <c r="H164" s="829"/>
      <c r="I164" s="829"/>
      <c r="J164" s="829"/>
      <c r="K164" s="829"/>
      <c r="L164" s="829"/>
      <c r="M164" s="829"/>
      <c r="N164" s="830"/>
      <c r="O164" s="81"/>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251" t="b">
        <f>AL163</f>
        <v>0</v>
      </c>
    </row>
    <row r="165" spans="1:96" s="28" customFormat="1" ht="12.75" customHeight="1" x14ac:dyDescent="0.2">
      <c r="A165" s="261"/>
      <c r="B165" s="213"/>
      <c r="D165" s="121"/>
      <c r="E165" s="121"/>
      <c r="F165" s="828"/>
      <c r="G165" s="829"/>
      <c r="H165" s="829"/>
      <c r="I165" s="829"/>
      <c r="J165" s="829"/>
      <c r="K165" s="829"/>
      <c r="L165" s="829"/>
      <c r="M165" s="829"/>
      <c r="N165" s="830"/>
      <c r="O165" s="81"/>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251" t="b">
        <f>AL164</f>
        <v>0</v>
      </c>
    </row>
    <row r="166" spans="1:96" s="28" customFormat="1" ht="12.75" customHeight="1" x14ac:dyDescent="0.2">
      <c r="A166" s="261"/>
      <c r="B166" s="213"/>
      <c r="D166" s="121"/>
      <c r="E166" s="121"/>
      <c r="F166" s="831"/>
      <c r="G166" s="832"/>
      <c r="H166" s="832"/>
      <c r="I166" s="832"/>
      <c r="J166" s="832"/>
      <c r="K166" s="832"/>
      <c r="L166" s="832"/>
      <c r="M166" s="832"/>
      <c r="N166" s="833"/>
      <c r="O166" s="81"/>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251" t="b">
        <f>AL165</f>
        <v>0</v>
      </c>
    </row>
    <row r="167" spans="1:96" ht="12.75" customHeight="1" thickBot="1" x14ac:dyDescent="0.25">
      <c r="A167" s="68"/>
      <c r="B167" s="213"/>
      <c r="C167" s="132"/>
      <c r="D167" s="289"/>
      <c r="E167" s="131"/>
      <c r="F167" s="132"/>
      <c r="G167" s="133"/>
      <c r="H167" s="133"/>
      <c r="I167" s="133"/>
      <c r="J167" s="133"/>
      <c r="K167" s="133"/>
      <c r="L167" s="133"/>
      <c r="M167" s="133"/>
      <c r="N167" s="133"/>
      <c r="O167" s="67"/>
      <c r="P167" s="57"/>
      <c r="T167" s="188"/>
      <c r="U167" s="188"/>
      <c r="V167" s="188"/>
      <c r="W167" s="188"/>
      <c r="X167" s="188"/>
      <c r="Y167" s="188"/>
      <c r="Z167" s="188"/>
      <c r="AA167" s="188"/>
      <c r="AB167" s="188"/>
      <c r="AC167" s="188"/>
      <c r="AD167" s="188"/>
      <c r="AE167" s="188"/>
      <c r="AF167" s="188"/>
      <c r="AG167" s="188"/>
      <c r="AH167" s="188"/>
      <c r="AI167" s="188"/>
      <c r="AJ167" s="188"/>
      <c r="AK167" s="188"/>
    </row>
    <row r="168" spans="1:96" ht="12.75" customHeight="1" thickBot="1" x14ac:dyDescent="0.25">
      <c r="A168" s="68"/>
      <c r="B168" s="227"/>
      <c r="E168" s="290"/>
      <c r="F168" s="290"/>
      <c r="G168" s="290"/>
      <c r="H168" s="290"/>
      <c r="I168" s="290"/>
      <c r="J168" s="290"/>
      <c r="K168" s="290"/>
      <c r="L168" s="290"/>
      <c r="M168" s="123"/>
      <c r="N168" s="123"/>
      <c r="O168" s="67"/>
      <c r="P168" s="57"/>
    </row>
    <row r="169" spans="1:96" s="28" customFormat="1" ht="15" customHeight="1" thickBot="1" x14ac:dyDescent="0.25">
      <c r="A169" s="159" t="str">
        <f>IF(E169="","","PRINT")</f>
        <v/>
      </c>
      <c r="B169" s="71"/>
      <c r="C169" s="291">
        <f>C151+1</f>
        <v>9</v>
      </c>
      <c r="D169" s="292"/>
      <c r="E169" s="848"/>
      <c r="F169" s="849"/>
      <c r="G169" s="849"/>
      <c r="H169" s="849"/>
      <c r="I169" s="849"/>
      <c r="J169" s="849"/>
      <c r="K169" s="849"/>
      <c r="L169" s="849"/>
      <c r="M169" s="849"/>
      <c r="N169" s="850"/>
      <c r="O169" s="67"/>
      <c r="P169" s="223" t="str">
        <f>IF(AND(E169&lt;&gt;"",COUNTIF(P170:$P$219,"PRINT")=0),"PRINT","")</f>
        <v/>
      </c>
      <c r="Q169" s="77"/>
      <c r="R169" s="249" t="str">
        <f>IF(E169="","",MATCH(E169,'B_Beskrivning av förbättringar'!$Q$94:$Q$103,0))</f>
        <v/>
      </c>
      <c r="S169" s="293"/>
      <c r="T169" s="77"/>
      <c r="U169" s="77"/>
      <c r="V169" s="77"/>
      <c r="W169" s="77"/>
      <c r="X169" s="77"/>
      <c r="Y169" s="77"/>
      <c r="Z169" s="77"/>
      <c r="AA169" s="77"/>
      <c r="AB169" s="77"/>
      <c r="AC169" s="77"/>
      <c r="AD169" s="77"/>
      <c r="AE169" s="77"/>
      <c r="AF169" s="77"/>
      <c r="AG169" s="77"/>
      <c r="AH169" s="77"/>
      <c r="AI169" s="77"/>
      <c r="AJ169" s="77"/>
      <c r="AK169" s="77"/>
      <c r="AL169" s="294" t="b">
        <f>CNTR_MeasurementRelevant=EUconst_NotRelevant</f>
        <v>0</v>
      </c>
      <c r="AM169" s="76"/>
      <c r="AN169" s="76"/>
      <c r="AO169" s="76"/>
      <c r="AP169" s="76"/>
      <c r="AQ169" s="76"/>
      <c r="AR169" s="76"/>
      <c r="AS169" s="76"/>
      <c r="AT169" s="76"/>
      <c r="AU169" s="76"/>
      <c r="AV169" s="76"/>
      <c r="AW169" s="76"/>
      <c r="AX169" s="76"/>
      <c r="AY169" s="76"/>
      <c r="AZ169" s="76"/>
      <c r="BA169" s="76"/>
      <c r="BB169" s="76"/>
      <c r="BC169" s="76"/>
      <c r="BD169" s="76"/>
      <c r="BE169" s="76"/>
      <c r="BF169" s="76"/>
    </row>
    <row r="170" spans="1:96" s="26" customFormat="1" ht="15" customHeight="1" thickBot="1" x14ac:dyDescent="0.25">
      <c r="A170" s="68"/>
      <c r="B170" s="143"/>
      <c r="C170" s="123"/>
      <c r="K170" s="842" t="str">
        <f>IF(E169="","",INDEX('B_Beskrivning av förbättringar'!$K$94:$K$103,R169))</f>
        <v/>
      </c>
      <c r="L170" s="843"/>
      <c r="M170" s="842" t="str">
        <f>IF(E169="","",INDEX('B_Beskrivning av förbättringar'!$M$94:$M$103,R169))</f>
        <v/>
      </c>
      <c r="N170" s="843"/>
      <c r="O170" s="67"/>
      <c r="P170" s="57"/>
      <c r="Q170" s="77"/>
      <c r="R170" s="77"/>
      <c r="S170" s="77"/>
      <c r="T170" s="77"/>
      <c r="U170" s="77"/>
      <c r="V170" s="77"/>
      <c r="W170" s="77"/>
      <c r="X170" s="77"/>
      <c r="Y170" s="77"/>
      <c r="Z170" s="77"/>
      <c r="AA170" s="77"/>
      <c r="AB170" s="77"/>
      <c r="AC170" s="77"/>
      <c r="AD170" s="77"/>
      <c r="AE170" s="77"/>
      <c r="AF170" s="77"/>
      <c r="AG170" s="77"/>
      <c r="AH170" s="77"/>
      <c r="AI170" s="77"/>
      <c r="AJ170" s="77"/>
      <c r="AK170" s="77"/>
      <c r="AL170" s="294" t="b">
        <f>AND(COUNTA(CNTR_ListRelevantSections)&gt;0,E169="")</f>
        <v>0</v>
      </c>
      <c r="AM170" s="76"/>
      <c r="AN170" s="76"/>
      <c r="AO170" s="76"/>
      <c r="AP170" s="76"/>
      <c r="AQ170" s="76"/>
      <c r="AR170" s="76"/>
      <c r="AS170" s="76"/>
      <c r="AT170" s="76"/>
      <c r="AU170" s="76"/>
      <c r="AV170" s="76"/>
      <c r="AW170" s="76"/>
      <c r="AX170" s="76"/>
      <c r="AY170" s="76"/>
      <c r="AZ170" s="76"/>
      <c r="BA170" s="76"/>
      <c r="BB170" s="76"/>
      <c r="BC170" s="76"/>
      <c r="BD170" s="76"/>
      <c r="BE170" s="76"/>
      <c r="BF170" s="76"/>
    </row>
    <row r="171" spans="1:96" s="28" customFormat="1" ht="5.0999999999999996" customHeight="1" x14ac:dyDescent="0.2">
      <c r="A171" s="70"/>
      <c r="B171" s="213"/>
      <c r="C171" s="15"/>
      <c r="D171" s="15"/>
      <c r="E171" s="15"/>
      <c r="F171" s="15"/>
      <c r="G171" s="5"/>
      <c r="H171" s="5"/>
      <c r="I171" s="5"/>
      <c r="M171" s="5"/>
      <c r="N171" s="5"/>
      <c r="O171" s="151"/>
      <c r="P171" s="214"/>
      <c r="Q171" s="152"/>
      <c r="R171" s="152"/>
      <c r="S171" s="152"/>
      <c r="T171" s="152"/>
      <c r="U171" s="152"/>
      <c r="V171" s="152"/>
      <c r="W171" s="152"/>
      <c r="X171" s="152"/>
      <c r="Y171" s="152"/>
      <c r="Z171" s="152"/>
      <c r="AA171" s="152"/>
      <c r="AB171" s="152"/>
      <c r="AC171" s="152"/>
      <c r="AD171" s="152"/>
      <c r="AE171" s="152"/>
      <c r="AF171" s="152"/>
      <c r="AG171" s="152"/>
      <c r="AH171" s="152"/>
      <c r="AI171" s="152"/>
      <c r="AJ171" s="152"/>
      <c r="AK171" s="152"/>
      <c r="AL171" s="152"/>
      <c r="AM171" s="252"/>
      <c r="AN171" s="252"/>
      <c r="AO171" s="252"/>
      <c r="AP171" s="252"/>
      <c r="AQ171" s="252"/>
      <c r="AR171" s="252"/>
      <c r="AS171" s="252"/>
      <c r="AT171" s="252"/>
      <c r="AU171" s="252"/>
      <c r="AV171" s="252"/>
      <c r="AW171" s="252"/>
      <c r="AX171" s="252"/>
      <c r="AY171" s="252"/>
      <c r="AZ171" s="252"/>
      <c r="BA171" s="252"/>
      <c r="BB171" s="252"/>
      <c r="BC171" s="252"/>
      <c r="BD171" s="252"/>
      <c r="BE171" s="252"/>
      <c r="BF171" s="252"/>
      <c r="BG171" s="252"/>
      <c r="BH171" s="252"/>
      <c r="BI171" s="252"/>
      <c r="BJ171" s="252"/>
      <c r="BK171" s="252"/>
      <c r="BL171" s="252"/>
      <c r="BM171" s="252"/>
      <c r="BN171" s="252"/>
      <c r="BO171" s="252"/>
      <c r="BP171" s="252"/>
      <c r="BQ171" s="252"/>
      <c r="BR171" s="252"/>
      <c r="BS171" s="252"/>
      <c r="BT171" s="252"/>
      <c r="BU171" s="252"/>
      <c r="BV171" s="252"/>
      <c r="BW171" s="252"/>
      <c r="BX171" s="252"/>
      <c r="BY171" s="252"/>
      <c r="BZ171" s="252"/>
      <c r="CA171" s="252"/>
      <c r="CB171" s="252"/>
      <c r="CC171" s="252"/>
      <c r="CD171" s="252"/>
      <c r="CE171" s="252"/>
      <c r="CF171" s="252"/>
      <c r="CG171" s="252"/>
      <c r="CH171" s="252"/>
      <c r="CI171" s="252"/>
      <c r="CJ171" s="252"/>
      <c r="CK171" s="252"/>
      <c r="CL171" s="252"/>
      <c r="CM171" s="252"/>
      <c r="CN171" s="252"/>
      <c r="CO171" s="252"/>
      <c r="CP171" s="252"/>
      <c r="CQ171" s="252"/>
      <c r="CR171" s="252"/>
    </row>
    <row r="172" spans="1:96" s="28" customFormat="1" ht="12.75" customHeight="1" x14ac:dyDescent="0.2">
      <c r="A172" s="70"/>
      <c r="B172" s="213"/>
      <c r="C172" s="15"/>
      <c r="D172" s="15"/>
      <c r="F172" s="844" t="str">
        <f>IF(E169="","",HYPERLINK("#JUMP_F_10",EUconst_FurtherGuidancePoint1))</f>
        <v/>
      </c>
      <c r="G172" s="845"/>
      <c r="H172" s="845"/>
      <c r="I172" s="845"/>
      <c r="J172" s="845"/>
      <c r="K172" s="845"/>
      <c r="L172" s="845"/>
      <c r="M172" s="846"/>
      <c r="N172" s="5"/>
      <c r="O172" s="151"/>
      <c r="P172" s="214"/>
      <c r="Q172" s="152"/>
      <c r="R172" s="152"/>
      <c r="S172" s="152"/>
      <c r="T172" s="152"/>
      <c r="U172" s="152"/>
      <c r="V172" s="152"/>
      <c r="W172" s="152"/>
      <c r="X172" s="152"/>
      <c r="Y172" s="152"/>
      <c r="Z172" s="152"/>
      <c r="AA172" s="152"/>
      <c r="AB172" s="152"/>
      <c r="AC172" s="152"/>
      <c r="AD172" s="152"/>
      <c r="AE172" s="152"/>
      <c r="AF172" s="152"/>
      <c r="AG172" s="152"/>
      <c r="AH172" s="152"/>
      <c r="AI172" s="152"/>
      <c r="AJ172" s="152"/>
      <c r="AK172" s="152"/>
      <c r="AL172" s="152"/>
      <c r="AM172" s="252"/>
      <c r="AN172" s="252"/>
      <c r="AO172" s="252"/>
      <c r="AP172" s="252"/>
      <c r="AQ172" s="252"/>
      <c r="AR172" s="252"/>
      <c r="AS172" s="252"/>
      <c r="AT172" s="252"/>
      <c r="AU172" s="252"/>
      <c r="AV172" s="252"/>
      <c r="AW172" s="252"/>
      <c r="AX172" s="252"/>
      <c r="AY172" s="252"/>
      <c r="AZ172" s="252"/>
      <c r="BA172" s="252"/>
      <c r="BB172" s="252"/>
      <c r="BC172" s="252"/>
      <c r="BD172" s="252"/>
      <c r="BE172" s="252"/>
      <c r="BF172" s="252"/>
      <c r="BG172" s="252"/>
      <c r="BH172" s="252"/>
      <c r="BI172" s="252"/>
      <c r="BJ172" s="252"/>
      <c r="BK172" s="252"/>
      <c r="BL172" s="252"/>
      <c r="BM172" s="252"/>
      <c r="BN172" s="252"/>
      <c r="BO172" s="252"/>
      <c r="BP172" s="252"/>
      <c r="BQ172" s="252"/>
      <c r="BR172" s="252"/>
      <c r="BS172" s="252"/>
      <c r="BT172" s="252"/>
      <c r="BU172" s="252"/>
      <c r="BV172" s="252"/>
      <c r="BW172" s="252"/>
      <c r="BX172" s="252"/>
      <c r="BY172" s="252"/>
      <c r="BZ172" s="252"/>
      <c r="CA172" s="252"/>
      <c r="CB172" s="252"/>
      <c r="CC172" s="252"/>
      <c r="CD172" s="252"/>
      <c r="CE172" s="252"/>
      <c r="CF172" s="252"/>
      <c r="CG172" s="252"/>
      <c r="CH172" s="252"/>
      <c r="CI172" s="252"/>
      <c r="CJ172" s="252"/>
      <c r="CK172" s="252"/>
      <c r="CL172" s="252"/>
      <c r="CM172" s="252"/>
      <c r="CN172" s="252"/>
      <c r="CO172" s="252"/>
      <c r="CP172" s="252"/>
      <c r="CQ172" s="252"/>
      <c r="CR172" s="252"/>
    </row>
    <row r="173" spans="1:96" ht="5.0999999999999996" customHeight="1" x14ac:dyDescent="0.2">
      <c r="A173" s="68"/>
      <c r="B173" s="213"/>
      <c r="C173" s="41"/>
      <c r="D173" s="216"/>
      <c r="F173" s="26"/>
      <c r="G173" s="26"/>
      <c r="I173" s="217"/>
      <c r="J173" s="217"/>
      <c r="K173" s="217"/>
      <c r="L173" s="217"/>
      <c r="M173" s="217"/>
      <c r="N173" s="217"/>
      <c r="O173" s="67"/>
      <c r="P173" s="57"/>
      <c r="AL173" s="152"/>
    </row>
    <row r="174" spans="1:96" ht="38.85" customHeight="1" x14ac:dyDescent="0.2">
      <c r="A174" s="68"/>
      <c r="B174" s="213"/>
      <c r="C174" s="41"/>
      <c r="D174" s="216"/>
      <c r="E174" s="253"/>
      <c r="F174" s="254" t="str">
        <f>Translations!$B$601</f>
        <v>Krävd nivå:</v>
      </c>
      <c r="G174" s="847" t="str">
        <f>Translations!$B$610</f>
        <v xml:space="preserve">Skäl för tidigare avvikelse: </v>
      </c>
      <c r="H174" s="847"/>
      <c r="I174" s="253" t="str">
        <f>Translations!$B$611</f>
        <v>Inverkan på nivåer?</v>
      </c>
      <c r="J174" s="253" t="str">
        <f>Translations!$B$612</f>
        <v>Vidtagna åtgärder:</v>
      </c>
      <c r="K174" s="254" t="str">
        <f>Translations!$B$585</f>
        <v>När?</v>
      </c>
      <c r="L174" s="254" t="str">
        <f>Translations!$B$603</f>
        <v>Tillämpad nivå:</v>
      </c>
      <c r="M174" s="217"/>
      <c r="N174" s="217"/>
      <c r="O174" s="67"/>
      <c r="P174" s="57"/>
      <c r="AA174" s="255"/>
      <c r="AB174" s="255" t="s">
        <v>22</v>
      </c>
      <c r="AC174" s="152" t="str">
        <f>G174</f>
        <v xml:space="preserve">Skäl för tidigare avvikelse: </v>
      </c>
      <c r="AD174" s="152" t="str">
        <f>I174</f>
        <v>Inverkan på nivåer?</v>
      </c>
      <c r="AE174" s="152" t="str">
        <f>J174</f>
        <v>Vidtagna åtgärder:</v>
      </c>
      <c r="AF174" s="152" t="str">
        <f>K174</f>
        <v>När?</v>
      </c>
      <c r="AG174" s="152" t="str">
        <f>L174</f>
        <v>Tillämpad nivå:</v>
      </c>
      <c r="AL174" s="152"/>
    </row>
    <row r="175" spans="1:96" ht="12.75" customHeight="1" x14ac:dyDescent="0.2">
      <c r="A175" s="68"/>
      <c r="B175" s="213"/>
      <c r="C175" s="41"/>
      <c r="D175" s="216"/>
      <c r="E175" s="224" t="s">
        <v>6</v>
      </c>
      <c r="F175" s="257" t="str">
        <f>IF(R175="","",IF(CNTR_SmallEmitter,1,R175))</f>
        <v/>
      </c>
      <c r="G175" s="826"/>
      <c r="H175" s="827"/>
      <c r="I175" s="99"/>
      <c r="J175" s="99"/>
      <c r="K175" s="221"/>
      <c r="L175" s="258"/>
      <c r="M175" s="834" t="str">
        <f>IF(OR(ISBLANK(L175),L175=EUconst_NoTier),"",IF(S175=0,EUconst_NotApplicable,IF(ISERROR(S175),"",S175)))</f>
        <v/>
      </c>
      <c r="N175" s="835"/>
      <c r="O175" s="67"/>
      <c r="P175" s="57"/>
      <c r="R175" s="295" t="str">
        <f>IF(E169="","",INDEX(EUwideConstants!$N$648:$N$650,MATCH(K170,EUwideConstants!$B$648:$B$650,0))-IF(M170=INDEX(SourceCategoryCEMS,2),1,0))</f>
        <v/>
      </c>
      <c r="S175" s="295" t="str">
        <f>IF(L175="","",IF(L175=EUconst_NA,"",INDEX(EUwideConstants!$H$648:$M$650,MATCH(K170,EUwideConstants!$B$648:$B$650,0),MATCH(L175,CNTR_TierList,0))))</f>
        <v/>
      </c>
      <c r="T175" s="57"/>
      <c r="U175" s="57"/>
      <c r="V175" s="57"/>
      <c r="W175" s="57"/>
      <c r="X175" s="57"/>
      <c r="Y175" s="57"/>
      <c r="Z175" s="57"/>
      <c r="AA175" s="82"/>
      <c r="AC175" s="223" t="b">
        <f>AND(COUNTA(CNTR_ListRelevantSections)&gt;0,E169="")</f>
        <v>0</v>
      </c>
      <c r="AD175" s="223" t="b">
        <f>AC175</f>
        <v>0</v>
      </c>
      <c r="AE175" s="223" t="b">
        <f>AD175</f>
        <v>0</v>
      </c>
      <c r="AF175" s="223" t="b">
        <f>OR(AD175,AND(J175&lt;&gt;"",J175=FALSE))</f>
        <v>0</v>
      </c>
      <c r="AG175" s="223" t="b">
        <f>OR(AF175,AND(I175&lt;&gt;"",I175=FALSE))</f>
        <v>0</v>
      </c>
      <c r="AH175" s="57"/>
      <c r="AI175" s="57"/>
      <c r="AJ175" s="57"/>
      <c r="AK175" s="57"/>
      <c r="AL175" s="251" t="b">
        <f>AL170</f>
        <v>0</v>
      </c>
    </row>
    <row r="176" spans="1:96" s="28" customFormat="1" ht="5.0999999999999996" customHeight="1" x14ac:dyDescent="0.2">
      <c r="A176" s="70"/>
      <c r="B176" s="213"/>
      <c r="C176" s="15"/>
      <c r="D176" s="121"/>
      <c r="G176" s="121"/>
      <c r="H176" s="121"/>
      <c r="I176" s="121"/>
      <c r="J176" s="121"/>
      <c r="O176" s="84"/>
      <c r="P176" s="214"/>
      <c r="Q176" s="214"/>
      <c r="R176" s="214"/>
      <c r="S176" s="214"/>
      <c r="T176" s="214"/>
      <c r="U176" s="214"/>
      <c r="V176" s="214"/>
      <c r="W176" s="214"/>
      <c r="X176" s="214"/>
      <c r="Y176" s="214"/>
      <c r="Z176" s="214"/>
      <c r="AA176" s="214"/>
      <c r="AB176" s="214"/>
      <c r="AC176" s="214"/>
      <c r="AD176" s="214"/>
      <c r="AE176" s="214"/>
      <c r="AF176" s="214"/>
      <c r="AG176" s="214"/>
      <c r="AH176" s="214"/>
      <c r="AI176" s="214"/>
      <c r="AJ176" s="214"/>
      <c r="AK176" s="214"/>
      <c r="AL176" s="82"/>
    </row>
    <row r="177" spans="1:96" s="28" customFormat="1" ht="12.75" customHeight="1" x14ac:dyDescent="0.2">
      <c r="A177" s="70"/>
      <c r="B177" s="213"/>
      <c r="E177" s="121" t="s">
        <v>8</v>
      </c>
      <c r="F177" s="259" t="str">
        <f>Translations!$B$94</f>
        <v>Beskrivning</v>
      </c>
      <c r="G177" s="260"/>
      <c r="H177" s="121"/>
      <c r="I177" s="121"/>
      <c r="J177" s="121"/>
      <c r="K177" s="121"/>
      <c r="L177" s="121"/>
      <c r="M177" s="121"/>
      <c r="N177" s="121"/>
      <c r="O177" s="84"/>
      <c r="P177" s="214"/>
      <c r="Q177" s="214"/>
      <c r="R177" s="214"/>
      <c r="S177" s="214"/>
      <c r="T177" s="214"/>
      <c r="U177" s="214"/>
      <c r="V177" s="214"/>
      <c r="W177" s="214"/>
      <c r="X177" s="214"/>
      <c r="Y177" s="214"/>
      <c r="Z177" s="214"/>
      <c r="AA177" s="214"/>
      <c r="AB177" s="214"/>
      <c r="AC177" s="214"/>
      <c r="AD177" s="214"/>
      <c r="AE177" s="214"/>
      <c r="AF177" s="214"/>
      <c r="AG177" s="214"/>
      <c r="AH177" s="214"/>
      <c r="AI177" s="214"/>
      <c r="AJ177" s="214"/>
      <c r="AK177" s="214"/>
      <c r="AL177" s="82"/>
    </row>
    <row r="178" spans="1:96" s="28" customFormat="1" ht="12.75" customHeight="1" x14ac:dyDescent="0.2">
      <c r="A178" s="70"/>
      <c r="B178" s="213"/>
      <c r="E178" s="121"/>
      <c r="F178" s="757" t="str">
        <f>Translations!$B$588</f>
        <v>Om du behöver mer utrymme för beskrivningen kan du också använda externa filer och hänvisa till dem här.</v>
      </c>
      <c r="G178" s="757"/>
      <c r="H178" s="757"/>
      <c r="I178" s="757"/>
      <c r="J178" s="757"/>
      <c r="K178" s="757"/>
      <c r="L178" s="757"/>
      <c r="M178" s="757"/>
      <c r="N178" s="757"/>
      <c r="O178" s="84"/>
      <c r="P178" s="214"/>
      <c r="Q178" s="214"/>
      <c r="R178" s="214"/>
      <c r="S178" s="214"/>
      <c r="T178" s="214"/>
      <c r="U178" s="214"/>
      <c r="V178" s="214"/>
      <c r="W178" s="214"/>
      <c r="X178" s="214"/>
      <c r="Y178" s="214"/>
      <c r="Z178" s="214"/>
      <c r="AA178" s="214"/>
      <c r="AB178" s="214"/>
      <c r="AC178" s="214"/>
      <c r="AD178" s="214"/>
      <c r="AE178" s="214"/>
      <c r="AF178" s="214"/>
      <c r="AG178" s="214"/>
      <c r="AH178" s="214"/>
      <c r="AI178" s="214"/>
      <c r="AJ178" s="214"/>
      <c r="AK178" s="214"/>
      <c r="AL178" s="82"/>
    </row>
    <row r="179" spans="1:96" s="28" customFormat="1" ht="12.75" customHeight="1" x14ac:dyDescent="0.2">
      <c r="A179" s="261"/>
      <c r="B179" s="213"/>
      <c r="D179" s="121"/>
      <c r="E179" s="121"/>
      <c r="F179" s="836"/>
      <c r="G179" s="837"/>
      <c r="H179" s="837"/>
      <c r="I179" s="837"/>
      <c r="J179" s="837"/>
      <c r="K179" s="837"/>
      <c r="L179" s="837"/>
      <c r="M179" s="837"/>
      <c r="N179" s="838"/>
      <c r="O179" s="81"/>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251" t="b">
        <f>AL170</f>
        <v>0</v>
      </c>
    </row>
    <row r="180" spans="1:96" s="28" customFormat="1" ht="12.75" customHeight="1" x14ac:dyDescent="0.2">
      <c r="A180" s="261"/>
      <c r="B180" s="213"/>
      <c r="D180" s="121"/>
      <c r="E180" s="121"/>
      <c r="F180" s="828"/>
      <c r="G180" s="829"/>
      <c r="H180" s="829"/>
      <c r="I180" s="829"/>
      <c r="J180" s="829"/>
      <c r="K180" s="829"/>
      <c r="L180" s="829"/>
      <c r="M180" s="829"/>
      <c r="N180" s="830"/>
      <c r="O180" s="81"/>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251" t="b">
        <f>AL179</f>
        <v>0</v>
      </c>
    </row>
    <row r="181" spans="1:96" s="28" customFormat="1" ht="12.75" customHeight="1" x14ac:dyDescent="0.2">
      <c r="A181" s="261"/>
      <c r="B181" s="213"/>
      <c r="D181" s="121"/>
      <c r="E181" s="121"/>
      <c r="F181" s="828"/>
      <c r="G181" s="829"/>
      <c r="H181" s="829"/>
      <c r="I181" s="829"/>
      <c r="J181" s="829"/>
      <c r="K181" s="829"/>
      <c r="L181" s="829"/>
      <c r="M181" s="829"/>
      <c r="N181" s="830"/>
      <c r="O181" s="81"/>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251" t="b">
        <f>AL180</f>
        <v>0</v>
      </c>
    </row>
    <row r="182" spans="1:96" s="28" customFormat="1" ht="12.75" customHeight="1" x14ac:dyDescent="0.2">
      <c r="A182" s="261"/>
      <c r="B182" s="213"/>
      <c r="D182" s="121"/>
      <c r="E182" s="121"/>
      <c r="F182" s="828"/>
      <c r="G182" s="829"/>
      <c r="H182" s="829"/>
      <c r="I182" s="829"/>
      <c r="J182" s="829"/>
      <c r="K182" s="829"/>
      <c r="L182" s="829"/>
      <c r="M182" s="829"/>
      <c r="N182" s="830"/>
      <c r="O182" s="81"/>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251" t="b">
        <f>AL181</f>
        <v>0</v>
      </c>
    </row>
    <row r="183" spans="1:96" s="28" customFormat="1" ht="12.75" customHeight="1" x14ac:dyDescent="0.2">
      <c r="A183" s="261"/>
      <c r="B183" s="213"/>
      <c r="D183" s="121"/>
      <c r="E183" s="121"/>
      <c r="F183" s="828"/>
      <c r="G183" s="829"/>
      <c r="H183" s="829"/>
      <c r="I183" s="829"/>
      <c r="J183" s="829"/>
      <c r="K183" s="829"/>
      <c r="L183" s="829"/>
      <c r="M183" s="829"/>
      <c r="N183" s="830"/>
      <c r="O183" s="81"/>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251" t="b">
        <f>AL182</f>
        <v>0</v>
      </c>
    </row>
    <row r="184" spans="1:96" s="28" customFormat="1" ht="12.75" customHeight="1" x14ac:dyDescent="0.2">
      <c r="A184" s="261"/>
      <c r="B184" s="213"/>
      <c r="D184" s="121"/>
      <c r="E184" s="121"/>
      <c r="F184" s="831"/>
      <c r="G184" s="832"/>
      <c r="H184" s="832"/>
      <c r="I184" s="832"/>
      <c r="J184" s="832"/>
      <c r="K184" s="832"/>
      <c r="L184" s="832"/>
      <c r="M184" s="832"/>
      <c r="N184" s="833"/>
      <c r="O184" s="81"/>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251" t="b">
        <f>AL183</f>
        <v>0</v>
      </c>
    </row>
    <row r="185" spans="1:96" ht="12.75" customHeight="1" thickBot="1" x14ac:dyDescent="0.25">
      <c r="A185" s="68"/>
      <c r="B185" s="213"/>
      <c r="C185" s="132"/>
      <c r="D185" s="289"/>
      <c r="E185" s="131"/>
      <c r="F185" s="132"/>
      <c r="G185" s="133"/>
      <c r="H185" s="133"/>
      <c r="I185" s="133"/>
      <c r="J185" s="133"/>
      <c r="K185" s="133"/>
      <c r="L185" s="133"/>
      <c r="M185" s="133"/>
      <c r="N185" s="133"/>
      <c r="O185" s="67"/>
      <c r="P185" s="57"/>
      <c r="T185" s="188"/>
      <c r="U185" s="188"/>
      <c r="V185" s="188"/>
      <c r="W185" s="188"/>
      <c r="X185" s="188"/>
      <c r="Y185" s="188"/>
      <c r="Z185" s="188"/>
      <c r="AA185" s="188"/>
      <c r="AB185" s="188"/>
      <c r="AC185" s="188"/>
      <c r="AD185" s="188"/>
      <c r="AE185" s="188"/>
      <c r="AF185" s="188"/>
      <c r="AG185" s="188"/>
      <c r="AH185" s="188"/>
      <c r="AI185" s="188"/>
      <c r="AJ185" s="188"/>
      <c r="AK185" s="188"/>
    </row>
    <row r="186" spans="1:96" ht="12.75" customHeight="1" thickBot="1" x14ac:dyDescent="0.25">
      <c r="A186" s="68"/>
      <c r="B186" s="227"/>
      <c r="E186" s="290"/>
      <c r="F186" s="290"/>
      <c r="G186" s="290"/>
      <c r="H186" s="290"/>
      <c r="I186" s="290"/>
      <c r="J186" s="290"/>
      <c r="K186" s="290"/>
      <c r="L186" s="290"/>
      <c r="M186" s="123"/>
      <c r="N186" s="123"/>
      <c r="O186" s="67"/>
      <c r="P186" s="57"/>
    </row>
    <row r="187" spans="1:96" s="28" customFormat="1" ht="15" customHeight="1" thickBot="1" x14ac:dyDescent="0.25">
      <c r="A187" s="159" t="str">
        <f>IF(E187="","","PRINT")</f>
        <v/>
      </c>
      <c r="B187" s="71"/>
      <c r="C187" s="291">
        <f>C169+1</f>
        <v>10</v>
      </c>
      <c r="D187" s="292"/>
      <c r="E187" s="848"/>
      <c r="F187" s="849"/>
      <c r="G187" s="849"/>
      <c r="H187" s="849"/>
      <c r="I187" s="849"/>
      <c r="J187" s="849"/>
      <c r="K187" s="849"/>
      <c r="L187" s="849"/>
      <c r="M187" s="849"/>
      <c r="N187" s="850"/>
      <c r="O187" s="67"/>
      <c r="P187" s="223" t="str">
        <f>IF(AND(E187&lt;&gt;"",COUNTIF(P188:$P$219,"PRINT")=0),"PRINT","")</f>
        <v/>
      </c>
      <c r="Q187" s="77"/>
      <c r="R187" s="249" t="str">
        <f>IF(E187="","",MATCH(E187,'B_Beskrivning av förbättringar'!$Q$94:$Q$103,0))</f>
        <v/>
      </c>
      <c r="S187" s="293"/>
      <c r="T187" s="77"/>
      <c r="U187" s="77"/>
      <c r="V187" s="77"/>
      <c r="W187" s="77"/>
      <c r="X187" s="77"/>
      <c r="Y187" s="77"/>
      <c r="Z187" s="77"/>
      <c r="AA187" s="77"/>
      <c r="AB187" s="77"/>
      <c r="AC187" s="77"/>
      <c r="AD187" s="77"/>
      <c r="AE187" s="77"/>
      <c r="AF187" s="77"/>
      <c r="AG187" s="77"/>
      <c r="AH187" s="77"/>
      <c r="AI187" s="77"/>
      <c r="AJ187" s="77"/>
      <c r="AK187" s="77"/>
      <c r="AL187" s="294" t="b">
        <f>CNTR_MeasurementRelevant=EUconst_NotRelevant</f>
        <v>0</v>
      </c>
      <c r="AM187" s="76"/>
      <c r="AN187" s="76"/>
      <c r="AO187" s="76"/>
      <c r="AP187" s="76"/>
      <c r="AQ187" s="76"/>
      <c r="AR187" s="76"/>
      <c r="AS187" s="76"/>
      <c r="AT187" s="76"/>
      <c r="AU187" s="76"/>
      <c r="AV187" s="76"/>
      <c r="AW187" s="76"/>
      <c r="AX187" s="76"/>
      <c r="AY187" s="76"/>
      <c r="AZ187" s="76"/>
      <c r="BA187" s="76"/>
      <c r="BB187" s="76"/>
      <c r="BC187" s="76"/>
      <c r="BD187" s="76"/>
      <c r="BE187" s="76"/>
      <c r="BF187" s="76"/>
    </row>
    <row r="188" spans="1:96" s="26" customFormat="1" ht="15" customHeight="1" thickBot="1" x14ac:dyDescent="0.25">
      <c r="A188" s="68"/>
      <c r="B188" s="143"/>
      <c r="C188" s="123"/>
      <c r="K188" s="842" t="str">
        <f>IF(E187="","",INDEX('B_Beskrivning av förbättringar'!$K$94:$K$103,R187))</f>
        <v/>
      </c>
      <c r="L188" s="843"/>
      <c r="M188" s="842" t="str">
        <f>IF(E187="","",INDEX('B_Beskrivning av förbättringar'!$M$94:$M$103,R187))</f>
        <v/>
      </c>
      <c r="N188" s="843"/>
      <c r="O188" s="67"/>
      <c r="P188" s="57"/>
      <c r="Q188" s="77"/>
      <c r="R188" s="77"/>
      <c r="S188" s="77"/>
      <c r="T188" s="77"/>
      <c r="U188" s="77"/>
      <c r="V188" s="77"/>
      <c r="W188" s="77"/>
      <c r="X188" s="77"/>
      <c r="Y188" s="77"/>
      <c r="Z188" s="77"/>
      <c r="AA188" s="77"/>
      <c r="AB188" s="77"/>
      <c r="AC188" s="77"/>
      <c r="AD188" s="77"/>
      <c r="AE188" s="77"/>
      <c r="AF188" s="77"/>
      <c r="AG188" s="77"/>
      <c r="AH188" s="77"/>
      <c r="AI188" s="77"/>
      <c r="AJ188" s="77"/>
      <c r="AK188" s="77"/>
      <c r="AL188" s="294" t="b">
        <f>AND(COUNTA(CNTR_ListRelevantSections)&gt;0,E187="")</f>
        <v>0</v>
      </c>
      <c r="AM188" s="76"/>
      <c r="AN188" s="76"/>
      <c r="AO188" s="76"/>
      <c r="AP188" s="76"/>
      <c r="AQ188" s="76"/>
      <c r="AR188" s="76"/>
      <c r="AS188" s="76"/>
      <c r="AT188" s="76"/>
      <c r="AU188" s="76"/>
      <c r="AV188" s="76"/>
      <c r="AW188" s="76"/>
      <c r="AX188" s="76"/>
      <c r="AY188" s="76"/>
      <c r="AZ188" s="76"/>
      <c r="BA188" s="76"/>
      <c r="BB188" s="76"/>
      <c r="BC188" s="76"/>
      <c r="BD188" s="76"/>
      <c r="BE188" s="76"/>
      <c r="BF188" s="76"/>
    </row>
    <row r="189" spans="1:96" s="28" customFormat="1" ht="5.0999999999999996" customHeight="1" x14ac:dyDescent="0.2">
      <c r="A189" s="70"/>
      <c r="B189" s="213"/>
      <c r="C189" s="15"/>
      <c r="D189" s="15"/>
      <c r="E189" s="15"/>
      <c r="F189" s="15"/>
      <c r="G189" s="5"/>
      <c r="H189" s="5"/>
      <c r="I189" s="5"/>
      <c r="M189" s="5"/>
      <c r="N189" s="5"/>
      <c r="O189" s="151"/>
      <c r="P189" s="214"/>
      <c r="Q189" s="152"/>
      <c r="R189" s="152"/>
      <c r="S189" s="152"/>
      <c r="T189" s="152"/>
      <c r="U189" s="152"/>
      <c r="V189" s="152"/>
      <c r="W189" s="152"/>
      <c r="X189" s="152"/>
      <c r="Y189" s="152"/>
      <c r="Z189" s="152"/>
      <c r="AA189" s="152"/>
      <c r="AB189" s="152"/>
      <c r="AC189" s="152"/>
      <c r="AD189" s="152"/>
      <c r="AE189" s="152"/>
      <c r="AF189" s="152"/>
      <c r="AG189" s="152"/>
      <c r="AH189" s="152"/>
      <c r="AI189" s="152"/>
      <c r="AJ189" s="152"/>
      <c r="AK189" s="152"/>
      <c r="AL189" s="152"/>
      <c r="AM189" s="252"/>
      <c r="AN189" s="252"/>
      <c r="AO189" s="252"/>
      <c r="AP189" s="252"/>
      <c r="AQ189" s="252"/>
      <c r="AR189" s="252"/>
      <c r="AS189" s="252"/>
      <c r="AT189" s="252"/>
      <c r="AU189" s="252"/>
      <c r="AV189" s="252"/>
      <c r="AW189" s="252"/>
      <c r="AX189" s="252"/>
      <c r="AY189" s="252"/>
      <c r="AZ189" s="252"/>
      <c r="BA189" s="252"/>
      <c r="BB189" s="252"/>
      <c r="BC189" s="252"/>
      <c r="BD189" s="252"/>
      <c r="BE189" s="252"/>
      <c r="BF189" s="252"/>
      <c r="BG189" s="252"/>
      <c r="BH189" s="252"/>
      <c r="BI189" s="252"/>
      <c r="BJ189" s="252"/>
      <c r="BK189" s="252"/>
      <c r="BL189" s="252"/>
      <c r="BM189" s="252"/>
      <c r="BN189" s="252"/>
      <c r="BO189" s="252"/>
      <c r="BP189" s="252"/>
      <c r="BQ189" s="252"/>
      <c r="BR189" s="252"/>
      <c r="BS189" s="252"/>
      <c r="BT189" s="252"/>
      <c r="BU189" s="252"/>
      <c r="BV189" s="252"/>
      <c r="BW189" s="252"/>
      <c r="BX189" s="252"/>
      <c r="BY189" s="252"/>
      <c r="BZ189" s="252"/>
      <c r="CA189" s="252"/>
      <c r="CB189" s="252"/>
      <c r="CC189" s="252"/>
      <c r="CD189" s="252"/>
      <c r="CE189" s="252"/>
      <c r="CF189" s="252"/>
      <c r="CG189" s="252"/>
      <c r="CH189" s="252"/>
      <c r="CI189" s="252"/>
      <c r="CJ189" s="252"/>
      <c r="CK189" s="252"/>
      <c r="CL189" s="252"/>
      <c r="CM189" s="252"/>
      <c r="CN189" s="252"/>
      <c r="CO189" s="252"/>
      <c r="CP189" s="252"/>
      <c r="CQ189" s="252"/>
      <c r="CR189" s="252"/>
    </row>
    <row r="190" spans="1:96" s="28" customFormat="1" ht="12.75" customHeight="1" x14ac:dyDescent="0.2">
      <c r="A190" s="70"/>
      <c r="B190" s="213"/>
      <c r="C190" s="15"/>
      <c r="D190" s="15"/>
      <c r="F190" s="844" t="str">
        <f>IF(E187="","",HYPERLINK("#JUMP_F_10",EUconst_FurtherGuidancePoint1))</f>
        <v/>
      </c>
      <c r="G190" s="845"/>
      <c r="H190" s="845"/>
      <c r="I190" s="845"/>
      <c r="J190" s="845"/>
      <c r="K190" s="845"/>
      <c r="L190" s="845"/>
      <c r="M190" s="846"/>
      <c r="N190" s="5"/>
      <c r="O190" s="151"/>
      <c r="P190" s="214"/>
      <c r="Q190" s="152"/>
      <c r="R190" s="152"/>
      <c r="S190" s="152"/>
      <c r="T190" s="152"/>
      <c r="U190" s="152"/>
      <c r="V190" s="152"/>
      <c r="W190" s="152"/>
      <c r="X190" s="152"/>
      <c r="Y190" s="152"/>
      <c r="Z190" s="152"/>
      <c r="AA190" s="152"/>
      <c r="AB190" s="152"/>
      <c r="AC190" s="152"/>
      <c r="AD190" s="152"/>
      <c r="AE190" s="152"/>
      <c r="AF190" s="152"/>
      <c r="AG190" s="152"/>
      <c r="AH190" s="152"/>
      <c r="AI190" s="152"/>
      <c r="AJ190" s="152"/>
      <c r="AK190" s="152"/>
      <c r="AL190" s="152"/>
      <c r="AM190" s="252"/>
      <c r="AN190" s="252"/>
      <c r="AO190" s="252"/>
      <c r="AP190" s="252"/>
      <c r="AQ190" s="252"/>
      <c r="AR190" s="252"/>
      <c r="AS190" s="252"/>
      <c r="AT190" s="252"/>
      <c r="AU190" s="252"/>
      <c r="AV190" s="252"/>
      <c r="AW190" s="252"/>
      <c r="AX190" s="252"/>
      <c r="AY190" s="252"/>
      <c r="AZ190" s="252"/>
      <c r="BA190" s="252"/>
      <c r="BB190" s="252"/>
      <c r="BC190" s="252"/>
      <c r="BD190" s="252"/>
      <c r="BE190" s="252"/>
      <c r="BF190" s="252"/>
      <c r="BG190" s="252"/>
      <c r="BH190" s="252"/>
      <c r="BI190" s="252"/>
      <c r="BJ190" s="252"/>
      <c r="BK190" s="252"/>
      <c r="BL190" s="252"/>
      <c r="BM190" s="252"/>
      <c r="BN190" s="252"/>
      <c r="BO190" s="252"/>
      <c r="BP190" s="252"/>
      <c r="BQ190" s="252"/>
      <c r="BR190" s="252"/>
      <c r="BS190" s="252"/>
      <c r="BT190" s="252"/>
      <c r="BU190" s="252"/>
      <c r="BV190" s="252"/>
      <c r="BW190" s="252"/>
      <c r="BX190" s="252"/>
      <c r="BY190" s="252"/>
      <c r="BZ190" s="252"/>
      <c r="CA190" s="252"/>
      <c r="CB190" s="252"/>
      <c r="CC190" s="252"/>
      <c r="CD190" s="252"/>
      <c r="CE190" s="252"/>
      <c r="CF190" s="252"/>
      <c r="CG190" s="252"/>
      <c r="CH190" s="252"/>
      <c r="CI190" s="252"/>
      <c r="CJ190" s="252"/>
      <c r="CK190" s="252"/>
      <c r="CL190" s="252"/>
      <c r="CM190" s="252"/>
      <c r="CN190" s="252"/>
      <c r="CO190" s="252"/>
      <c r="CP190" s="252"/>
      <c r="CQ190" s="252"/>
      <c r="CR190" s="252"/>
    </row>
    <row r="191" spans="1:96" ht="5.0999999999999996" customHeight="1" x14ac:dyDescent="0.2">
      <c r="A191" s="68"/>
      <c r="B191" s="213"/>
      <c r="C191" s="41"/>
      <c r="D191" s="216"/>
      <c r="F191" s="26"/>
      <c r="G191" s="26"/>
      <c r="I191" s="217"/>
      <c r="J191" s="217"/>
      <c r="K191" s="217"/>
      <c r="L191" s="217"/>
      <c r="M191" s="217"/>
      <c r="N191" s="217"/>
      <c r="O191" s="67"/>
      <c r="P191" s="57"/>
      <c r="AL191" s="152"/>
    </row>
    <row r="192" spans="1:96" ht="38.85" customHeight="1" x14ac:dyDescent="0.2">
      <c r="A192" s="68"/>
      <c r="B192" s="213"/>
      <c r="C192" s="41"/>
      <c r="D192" s="216"/>
      <c r="E192" s="253"/>
      <c r="F192" s="254" t="str">
        <f>Translations!$B$601</f>
        <v>Krävd nivå:</v>
      </c>
      <c r="G192" s="847" t="str">
        <f>Translations!$B$610</f>
        <v xml:space="preserve">Skäl för tidigare avvikelse: </v>
      </c>
      <c r="H192" s="847"/>
      <c r="I192" s="253" t="str">
        <f>Translations!$B$611</f>
        <v>Inverkan på nivåer?</v>
      </c>
      <c r="J192" s="253" t="str">
        <f>Translations!$B$612</f>
        <v>Vidtagna åtgärder:</v>
      </c>
      <c r="K192" s="254" t="str">
        <f>Translations!$B$585</f>
        <v>När?</v>
      </c>
      <c r="L192" s="254" t="str">
        <f>Translations!$B$603</f>
        <v>Tillämpad nivå:</v>
      </c>
      <c r="M192" s="217"/>
      <c r="N192" s="217"/>
      <c r="O192" s="67"/>
      <c r="P192" s="57"/>
      <c r="AA192" s="255"/>
      <c r="AB192" s="255" t="s">
        <v>22</v>
      </c>
      <c r="AC192" s="152" t="str">
        <f>G192</f>
        <v xml:space="preserve">Skäl för tidigare avvikelse: </v>
      </c>
      <c r="AD192" s="152" t="str">
        <f>I192</f>
        <v>Inverkan på nivåer?</v>
      </c>
      <c r="AE192" s="152" t="str">
        <f>J192</f>
        <v>Vidtagna åtgärder:</v>
      </c>
      <c r="AF192" s="152" t="str">
        <f>K192</f>
        <v>När?</v>
      </c>
      <c r="AG192" s="152" t="str">
        <f>L192</f>
        <v>Tillämpad nivå:</v>
      </c>
      <c r="AL192" s="152"/>
    </row>
    <row r="193" spans="1:58" ht="12.75" customHeight="1" x14ac:dyDescent="0.2">
      <c r="A193" s="68"/>
      <c r="B193" s="213"/>
      <c r="C193" s="41"/>
      <c r="D193" s="216"/>
      <c r="E193" s="224" t="s">
        <v>6</v>
      </c>
      <c r="F193" s="257" t="str">
        <f>IF(R193="","",IF(CNTR_SmallEmitter,1,R193))</f>
        <v/>
      </c>
      <c r="G193" s="826"/>
      <c r="H193" s="827"/>
      <c r="I193" s="99"/>
      <c r="J193" s="99"/>
      <c r="K193" s="221"/>
      <c r="L193" s="258"/>
      <c r="M193" s="834" t="str">
        <f>IF(OR(ISBLANK(L193),L193=EUconst_NoTier),"",IF(S193=0,EUconst_NotApplicable,IF(ISERROR(S193),"",S193)))</f>
        <v/>
      </c>
      <c r="N193" s="835"/>
      <c r="O193" s="67"/>
      <c r="P193" s="57"/>
      <c r="R193" s="295" t="str">
        <f>IF(E187="","",INDEX(EUwideConstants!$N$648:$N$650,MATCH(K188,EUwideConstants!$B$648:$B$650,0))-IF(M188=INDEX(SourceCategoryCEMS,2),1,0))</f>
        <v/>
      </c>
      <c r="S193" s="295" t="str">
        <f>IF(L193="","",IF(L193=EUconst_NA,"",INDEX(EUwideConstants!$H$648:$M$650,MATCH(K188,EUwideConstants!$B$648:$B$650,0),MATCH(L193,CNTR_TierList,0))))</f>
        <v/>
      </c>
      <c r="T193" s="57"/>
      <c r="U193" s="57"/>
      <c r="V193" s="57"/>
      <c r="W193" s="57"/>
      <c r="X193" s="57"/>
      <c r="Y193" s="57"/>
      <c r="Z193" s="57"/>
      <c r="AA193" s="82"/>
      <c r="AC193" s="223" t="b">
        <f>AND(COUNTA(CNTR_ListRelevantSections)&gt;0,E187="")</f>
        <v>0</v>
      </c>
      <c r="AD193" s="223" t="b">
        <f>AC193</f>
        <v>0</v>
      </c>
      <c r="AE193" s="223" t="b">
        <f>AD193</f>
        <v>0</v>
      </c>
      <c r="AF193" s="223" t="b">
        <f>OR(AD193,AND(J193&lt;&gt;"",J193=FALSE))</f>
        <v>0</v>
      </c>
      <c r="AG193" s="223" t="b">
        <f>OR(AF193,AND(I193&lt;&gt;"",I193=FALSE))</f>
        <v>0</v>
      </c>
      <c r="AH193" s="57"/>
      <c r="AI193" s="57"/>
      <c r="AJ193" s="57"/>
      <c r="AK193" s="57"/>
      <c r="AL193" s="251" t="b">
        <f>AL188</f>
        <v>0</v>
      </c>
    </row>
    <row r="194" spans="1:58" s="28" customFormat="1" ht="5.0999999999999996" customHeight="1" x14ac:dyDescent="0.2">
      <c r="A194" s="70"/>
      <c r="B194" s="213"/>
      <c r="C194" s="15"/>
      <c r="D194" s="121"/>
      <c r="G194" s="121"/>
      <c r="H194" s="121"/>
      <c r="I194" s="121"/>
      <c r="J194" s="121"/>
      <c r="O194" s="84"/>
      <c r="P194" s="214"/>
      <c r="Q194" s="214"/>
      <c r="R194" s="214"/>
      <c r="S194" s="214"/>
      <c r="T194" s="214"/>
      <c r="U194" s="214"/>
      <c r="V194" s="214"/>
      <c r="W194" s="214"/>
      <c r="X194" s="214"/>
      <c r="Y194" s="214"/>
      <c r="Z194" s="214"/>
      <c r="AA194" s="214"/>
      <c r="AB194" s="214"/>
      <c r="AC194" s="214"/>
      <c r="AD194" s="214"/>
      <c r="AE194" s="214"/>
      <c r="AF194" s="214"/>
      <c r="AG194" s="214"/>
      <c r="AH194" s="214"/>
      <c r="AI194" s="214"/>
      <c r="AJ194" s="214"/>
      <c r="AK194" s="214"/>
      <c r="AL194" s="82"/>
    </row>
    <row r="195" spans="1:58" s="28" customFormat="1" ht="12.75" customHeight="1" x14ac:dyDescent="0.2">
      <c r="A195" s="70"/>
      <c r="B195" s="213"/>
      <c r="E195" s="121" t="s">
        <v>8</v>
      </c>
      <c r="F195" s="259" t="str">
        <f>Translations!$B$94</f>
        <v>Beskrivning</v>
      </c>
      <c r="G195" s="260"/>
      <c r="H195" s="121"/>
      <c r="I195" s="121"/>
      <c r="J195" s="121"/>
      <c r="K195" s="121"/>
      <c r="L195" s="121"/>
      <c r="M195" s="121"/>
      <c r="N195" s="121"/>
      <c r="O195" s="84"/>
      <c r="P195" s="214"/>
      <c r="Q195" s="214"/>
      <c r="R195" s="214"/>
      <c r="S195" s="214"/>
      <c r="T195" s="214"/>
      <c r="U195" s="214"/>
      <c r="V195" s="214"/>
      <c r="W195" s="214"/>
      <c r="X195" s="214"/>
      <c r="Y195" s="214"/>
      <c r="Z195" s="214"/>
      <c r="AA195" s="214"/>
      <c r="AB195" s="214"/>
      <c r="AC195" s="214"/>
      <c r="AD195" s="214"/>
      <c r="AE195" s="214"/>
      <c r="AF195" s="214"/>
      <c r="AG195" s="214"/>
      <c r="AH195" s="214"/>
      <c r="AI195" s="214"/>
      <c r="AJ195" s="214"/>
      <c r="AK195" s="214"/>
      <c r="AL195" s="82"/>
    </row>
    <row r="196" spans="1:58" s="28" customFormat="1" ht="12.75" customHeight="1" x14ac:dyDescent="0.2">
      <c r="A196" s="70"/>
      <c r="B196" s="213"/>
      <c r="E196" s="121"/>
      <c r="F196" s="757" t="str">
        <f>Translations!$B$588</f>
        <v>Om du behöver mer utrymme för beskrivningen kan du också använda externa filer och hänvisa till dem här.</v>
      </c>
      <c r="G196" s="757"/>
      <c r="H196" s="757"/>
      <c r="I196" s="757"/>
      <c r="J196" s="757"/>
      <c r="K196" s="757"/>
      <c r="L196" s="757"/>
      <c r="M196" s="757"/>
      <c r="N196" s="757"/>
      <c r="O196" s="84"/>
      <c r="P196" s="214"/>
      <c r="Q196" s="214"/>
      <c r="R196" s="214"/>
      <c r="S196" s="214"/>
      <c r="T196" s="214"/>
      <c r="U196" s="214"/>
      <c r="V196" s="214"/>
      <c r="W196" s="214"/>
      <c r="X196" s="214"/>
      <c r="Y196" s="214"/>
      <c r="Z196" s="214"/>
      <c r="AA196" s="214"/>
      <c r="AB196" s="214"/>
      <c r="AC196" s="214"/>
      <c r="AD196" s="214"/>
      <c r="AE196" s="214"/>
      <c r="AF196" s="214"/>
      <c r="AG196" s="214"/>
      <c r="AH196" s="214"/>
      <c r="AI196" s="214"/>
      <c r="AJ196" s="214"/>
      <c r="AK196" s="214"/>
      <c r="AL196" s="82"/>
    </row>
    <row r="197" spans="1:58" s="28" customFormat="1" ht="12.75" customHeight="1" x14ac:dyDescent="0.2">
      <c r="A197" s="261"/>
      <c r="B197" s="213"/>
      <c r="D197" s="121"/>
      <c r="E197" s="121"/>
      <c r="F197" s="836"/>
      <c r="G197" s="837"/>
      <c r="H197" s="837"/>
      <c r="I197" s="837"/>
      <c r="J197" s="837"/>
      <c r="K197" s="837"/>
      <c r="L197" s="837"/>
      <c r="M197" s="837"/>
      <c r="N197" s="838"/>
      <c r="O197" s="81"/>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251" t="b">
        <f>AL188</f>
        <v>0</v>
      </c>
    </row>
    <row r="198" spans="1:58" s="28" customFormat="1" ht="12.75" customHeight="1" x14ac:dyDescent="0.2">
      <c r="A198" s="261"/>
      <c r="B198" s="213"/>
      <c r="D198" s="121"/>
      <c r="E198" s="121"/>
      <c r="F198" s="828"/>
      <c r="G198" s="829"/>
      <c r="H198" s="829"/>
      <c r="I198" s="829"/>
      <c r="J198" s="829"/>
      <c r="K198" s="829"/>
      <c r="L198" s="829"/>
      <c r="M198" s="829"/>
      <c r="N198" s="830"/>
      <c r="O198" s="81"/>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251" t="b">
        <f>AL197</f>
        <v>0</v>
      </c>
    </row>
    <row r="199" spans="1:58" s="28" customFormat="1" ht="12.75" customHeight="1" x14ac:dyDescent="0.2">
      <c r="A199" s="261"/>
      <c r="B199" s="213"/>
      <c r="D199" s="121"/>
      <c r="E199" s="121"/>
      <c r="F199" s="828"/>
      <c r="G199" s="829"/>
      <c r="H199" s="829"/>
      <c r="I199" s="829"/>
      <c r="J199" s="829"/>
      <c r="K199" s="829"/>
      <c r="L199" s="829"/>
      <c r="M199" s="829"/>
      <c r="N199" s="830"/>
      <c r="O199" s="81"/>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251" t="b">
        <f>AL198</f>
        <v>0</v>
      </c>
    </row>
    <row r="200" spans="1:58" s="28" customFormat="1" ht="12.75" customHeight="1" x14ac:dyDescent="0.2">
      <c r="A200" s="261"/>
      <c r="B200" s="213"/>
      <c r="D200" s="121"/>
      <c r="E200" s="121"/>
      <c r="F200" s="828"/>
      <c r="G200" s="829"/>
      <c r="H200" s="829"/>
      <c r="I200" s="829"/>
      <c r="J200" s="829"/>
      <c r="K200" s="829"/>
      <c r="L200" s="829"/>
      <c r="M200" s="829"/>
      <c r="N200" s="830"/>
      <c r="O200" s="81"/>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251" t="b">
        <f>AL199</f>
        <v>0</v>
      </c>
    </row>
    <row r="201" spans="1:58" s="28" customFormat="1" ht="12.75" customHeight="1" x14ac:dyDescent="0.2">
      <c r="A201" s="261"/>
      <c r="B201" s="213"/>
      <c r="D201" s="121"/>
      <c r="E201" s="121"/>
      <c r="F201" s="828"/>
      <c r="G201" s="829"/>
      <c r="H201" s="829"/>
      <c r="I201" s="829"/>
      <c r="J201" s="829"/>
      <c r="K201" s="829"/>
      <c r="L201" s="829"/>
      <c r="M201" s="829"/>
      <c r="N201" s="830"/>
      <c r="O201" s="81"/>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251" t="b">
        <f>AL200</f>
        <v>0</v>
      </c>
    </row>
    <row r="202" spans="1:58" s="28" customFormat="1" ht="12.75" customHeight="1" x14ac:dyDescent="0.2">
      <c r="A202" s="261"/>
      <c r="B202" s="213"/>
      <c r="D202" s="121"/>
      <c r="E202" s="121"/>
      <c r="F202" s="831"/>
      <c r="G202" s="832"/>
      <c r="H202" s="832"/>
      <c r="I202" s="832"/>
      <c r="J202" s="832"/>
      <c r="K202" s="832"/>
      <c r="L202" s="832"/>
      <c r="M202" s="832"/>
      <c r="N202" s="833"/>
      <c r="O202" s="81"/>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251" t="b">
        <f>AL201</f>
        <v>0</v>
      </c>
    </row>
    <row r="203" spans="1:58" ht="12.75" customHeight="1" thickBot="1" x14ac:dyDescent="0.25">
      <c r="A203" s="68"/>
      <c r="B203" s="213"/>
      <c r="C203" s="132"/>
      <c r="D203" s="289"/>
      <c r="E203" s="131"/>
      <c r="F203" s="132"/>
      <c r="G203" s="133"/>
      <c r="H203" s="133"/>
      <c r="I203" s="133"/>
      <c r="J203" s="133"/>
      <c r="K203" s="133"/>
      <c r="L203" s="133"/>
      <c r="M203" s="133"/>
      <c r="N203" s="133"/>
      <c r="O203" s="67"/>
      <c r="P203" s="57"/>
      <c r="T203" s="188"/>
      <c r="U203" s="188"/>
      <c r="V203" s="188"/>
      <c r="W203" s="188"/>
      <c r="X203" s="188"/>
      <c r="Y203" s="188"/>
      <c r="Z203" s="188"/>
      <c r="AA203" s="188"/>
      <c r="AB203" s="188"/>
      <c r="AC203" s="188"/>
      <c r="AD203" s="188"/>
      <c r="AE203" s="188"/>
      <c r="AF203" s="188"/>
      <c r="AG203" s="188"/>
      <c r="AH203" s="188"/>
      <c r="AI203" s="188"/>
      <c r="AJ203" s="188"/>
      <c r="AK203" s="188"/>
    </row>
    <row r="204" spans="1:58" ht="12.75" customHeight="1" x14ac:dyDescent="0.2">
      <c r="A204" s="68"/>
      <c r="B204" s="227"/>
      <c r="E204" s="290"/>
      <c r="F204" s="290"/>
      <c r="G204" s="290"/>
      <c r="H204" s="290"/>
      <c r="I204" s="290"/>
      <c r="J204" s="290"/>
      <c r="K204" s="290"/>
      <c r="L204" s="290"/>
      <c r="M204" s="123"/>
      <c r="N204" s="123"/>
      <c r="O204" s="67"/>
      <c r="P204" s="57"/>
    </row>
    <row r="205" spans="1:58" x14ac:dyDescent="0.2">
      <c r="A205" s="65"/>
      <c r="B205" s="69"/>
      <c r="C205" s="28"/>
      <c r="D205" s="209"/>
      <c r="E205" s="226" t="str">
        <f>Translations!$B$647</f>
        <v>Fler mätpunkter kan läggas till genom att vid behov kopiera och klistra in det senaste blocket.</v>
      </c>
      <c r="F205" s="222"/>
      <c r="G205" s="190"/>
      <c r="H205" s="190"/>
      <c r="I205" s="190"/>
      <c r="J205" s="190"/>
      <c r="K205" s="190"/>
      <c r="L205" s="190"/>
      <c r="M205" s="190"/>
      <c r="N205" s="190"/>
      <c r="O205" s="67"/>
      <c r="P205" s="82"/>
      <c r="Q205" s="57"/>
      <c r="R205" s="57"/>
      <c r="S205" s="77"/>
      <c r="T205" s="77"/>
      <c r="U205" s="82"/>
      <c r="V205" s="82"/>
      <c r="W205" s="82"/>
      <c r="X205" s="82"/>
      <c r="Y205" s="82"/>
      <c r="Z205" s="82"/>
      <c r="AA205" s="82"/>
      <c r="AB205" s="82"/>
      <c r="AC205" s="82"/>
      <c r="AD205" s="82"/>
      <c r="AE205" s="82"/>
      <c r="AF205" s="82"/>
      <c r="AG205" s="82"/>
      <c r="AH205" s="82"/>
      <c r="AI205" s="82"/>
      <c r="AJ205" s="76"/>
      <c r="AK205" s="76"/>
      <c r="AL205" s="76"/>
    </row>
    <row r="206" spans="1:58" ht="12.75" customHeight="1" x14ac:dyDescent="0.2">
      <c r="A206" s="68"/>
      <c r="B206" s="69"/>
      <c r="O206" s="67"/>
      <c r="P206" s="57"/>
      <c r="T206" s="188"/>
      <c r="U206" s="188"/>
      <c r="V206" s="188"/>
      <c r="W206" s="188"/>
      <c r="X206" s="188"/>
      <c r="Y206" s="188"/>
      <c r="Z206" s="188"/>
      <c r="AA206" s="188"/>
      <c r="AB206" s="188"/>
      <c r="AC206" s="188"/>
      <c r="AD206" s="188"/>
      <c r="AE206" s="188"/>
      <c r="AF206" s="188"/>
      <c r="AG206" s="188"/>
      <c r="AH206" s="188"/>
      <c r="AI206" s="188"/>
      <c r="AJ206" s="188"/>
      <c r="AK206" s="188"/>
    </row>
    <row r="207" spans="1:58" ht="15" customHeight="1" x14ac:dyDescent="0.2">
      <c r="A207" s="68"/>
      <c r="B207" s="227"/>
      <c r="C207" s="52"/>
      <c r="D207" s="228"/>
      <c r="E207" s="52"/>
      <c r="F207" s="617" t="s">
        <v>941</v>
      </c>
      <c r="G207" s="618"/>
      <c r="H207" s="618"/>
      <c r="I207" s="618"/>
      <c r="J207" s="618"/>
      <c r="K207" s="618"/>
      <c r="L207" s="619"/>
      <c r="M207" s="52"/>
      <c r="N207" s="52"/>
      <c r="O207" s="89"/>
      <c r="P207" s="57"/>
      <c r="T207" s="188"/>
      <c r="U207" s="188"/>
      <c r="V207" s="188"/>
      <c r="W207" s="188"/>
      <c r="X207" s="188"/>
      <c r="Y207" s="188"/>
      <c r="Z207" s="188"/>
      <c r="AA207" s="188"/>
      <c r="AB207" s="188"/>
      <c r="AC207" s="188"/>
      <c r="AD207" s="188"/>
      <c r="AE207" s="188"/>
      <c r="AF207" s="188"/>
      <c r="AG207" s="188"/>
      <c r="AH207" s="188"/>
      <c r="AI207" s="188"/>
      <c r="AJ207" s="188"/>
      <c r="AK207" s="188"/>
    </row>
    <row r="208" spans="1:58" ht="13.5" customHeight="1" thickBot="1" x14ac:dyDescent="0.25">
      <c r="A208" s="264"/>
      <c r="B208" s="296"/>
      <c r="C208" s="297"/>
      <c r="D208" s="298"/>
      <c r="E208" s="297"/>
      <c r="F208" s="297"/>
      <c r="G208" s="297"/>
      <c r="H208" s="297"/>
      <c r="I208" s="297"/>
      <c r="J208" s="297"/>
      <c r="K208" s="297"/>
      <c r="L208" s="297"/>
      <c r="M208" s="297"/>
      <c r="N208" s="297"/>
      <c r="O208" s="299"/>
      <c r="P208" s="96"/>
      <c r="Q208" s="96"/>
      <c r="R208" s="96"/>
      <c r="S208" s="96"/>
      <c r="T208" s="96"/>
      <c r="U208" s="96"/>
      <c r="V208" s="96"/>
      <c r="W208" s="96"/>
      <c r="X208" s="96"/>
      <c r="Y208" s="96"/>
      <c r="Z208" s="96"/>
      <c r="AA208" s="96"/>
      <c r="AB208" s="96"/>
      <c r="AC208" s="96"/>
      <c r="AD208" s="96"/>
      <c r="AE208" s="96"/>
      <c r="AF208" s="96"/>
      <c r="AG208" s="96"/>
      <c r="AH208" s="96"/>
      <c r="AI208" s="96"/>
      <c r="AJ208" s="96"/>
      <c r="AK208" s="96"/>
      <c r="AL208" s="96"/>
      <c r="AM208" s="52"/>
      <c r="AN208" s="52"/>
      <c r="AO208" s="52"/>
      <c r="AP208" s="52"/>
      <c r="AQ208" s="52"/>
      <c r="AR208" s="52"/>
      <c r="AS208" s="52"/>
      <c r="AT208" s="52"/>
      <c r="AU208" s="52"/>
      <c r="AV208" s="52"/>
      <c r="AW208" s="52"/>
      <c r="AX208" s="52"/>
      <c r="AY208" s="52"/>
      <c r="AZ208" s="52"/>
      <c r="BA208" s="52"/>
      <c r="BB208" s="52"/>
      <c r="BC208" s="52"/>
      <c r="BD208" s="52"/>
      <c r="BE208" s="52"/>
      <c r="BF208" s="52"/>
    </row>
    <row r="210" spans="1:58" x14ac:dyDescent="0.2">
      <c r="A210" s="77"/>
      <c r="B210" s="51"/>
      <c r="C210" s="51"/>
      <c r="D210" s="124"/>
      <c r="E210" s="124"/>
      <c r="F210" s="124"/>
      <c r="G210" s="124"/>
      <c r="H210" s="124"/>
      <c r="I210" s="124"/>
      <c r="J210" s="124"/>
      <c r="K210" s="51"/>
      <c r="L210" s="51"/>
      <c r="M210" s="51"/>
      <c r="N210" s="51"/>
      <c r="O210" s="124"/>
    </row>
    <row r="211" spans="1:58" ht="12.75" hidden="1" customHeight="1" x14ac:dyDescent="0.2">
      <c r="A211" s="96" t="s">
        <v>5</v>
      </c>
      <c r="B211" s="96" t="s">
        <v>18</v>
      </c>
      <c r="C211" s="96" t="s">
        <v>18</v>
      </c>
      <c r="D211" s="96" t="s">
        <v>18</v>
      </c>
      <c r="E211" s="96" t="s">
        <v>18</v>
      </c>
      <c r="F211" s="96" t="s">
        <v>18</v>
      </c>
      <c r="G211" s="96" t="s">
        <v>18</v>
      </c>
      <c r="H211" s="96" t="s">
        <v>18</v>
      </c>
      <c r="I211" s="96" t="s">
        <v>18</v>
      </c>
      <c r="J211" s="96" t="s">
        <v>18</v>
      </c>
      <c r="K211" s="96" t="s">
        <v>18</v>
      </c>
      <c r="L211" s="96" t="s">
        <v>18</v>
      </c>
      <c r="M211" s="96" t="s">
        <v>18</v>
      </c>
      <c r="N211" s="96" t="s">
        <v>18</v>
      </c>
      <c r="O211" s="300"/>
      <c r="P211" s="300"/>
      <c r="Q211" s="96" t="s">
        <v>18</v>
      </c>
      <c r="R211" s="96" t="s">
        <v>18</v>
      </c>
      <c r="S211" s="96"/>
      <c r="T211" s="96" t="s">
        <v>18</v>
      </c>
      <c r="U211" s="96"/>
      <c r="V211" s="96"/>
      <c r="W211" s="96"/>
      <c r="X211" s="96"/>
      <c r="Y211" s="96"/>
      <c r="Z211" s="96"/>
      <c r="AA211" s="96"/>
      <c r="AB211" s="96"/>
      <c r="AC211" s="96"/>
      <c r="AD211" s="96"/>
      <c r="AE211" s="96"/>
      <c r="AF211" s="96"/>
      <c r="AG211" s="96"/>
      <c r="AH211" s="96"/>
      <c r="AI211" s="96"/>
      <c r="AJ211" s="96"/>
      <c r="AK211" s="96"/>
      <c r="AL211" s="96"/>
      <c r="AM211" s="52"/>
      <c r="AN211" s="52"/>
      <c r="AO211" s="52"/>
      <c r="AP211" s="52"/>
      <c r="AQ211" s="52"/>
      <c r="AR211" s="52"/>
      <c r="AS211" s="52"/>
      <c r="AT211" s="52"/>
      <c r="AU211" s="52"/>
      <c r="AV211" s="52"/>
      <c r="AW211" s="52"/>
      <c r="AX211" s="52"/>
      <c r="AY211" s="52"/>
      <c r="AZ211" s="52"/>
      <c r="BA211" s="52"/>
      <c r="BB211" s="52"/>
      <c r="BC211" s="52"/>
      <c r="BD211" s="52"/>
      <c r="BE211" s="52"/>
      <c r="BF211" s="52"/>
    </row>
    <row r="212" spans="1:58" ht="13.5" hidden="1" customHeight="1" x14ac:dyDescent="0.2">
      <c r="A212" s="96" t="s">
        <v>5</v>
      </c>
    </row>
    <row r="213" spans="1:58" ht="13.5" hidden="1" customHeight="1" x14ac:dyDescent="0.2">
      <c r="A213" s="96" t="s">
        <v>5</v>
      </c>
      <c r="B213" s="26"/>
      <c r="C213" s="28"/>
      <c r="D213" s="231"/>
      <c r="E213" s="28"/>
      <c r="F213" s="268"/>
      <c r="G213" s="269"/>
      <c r="H213" s="269"/>
      <c r="I213" s="269"/>
      <c r="J213" s="269"/>
      <c r="K213" s="269"/>
      <c r="L213" s="269"/>
      <c r="M213" s="270"/>
      <c r="N213" s="26"/>
      <c r="O213" s="26"/>
      <c r="P213" s="57"/>
      <c r="Q213" s="57"/>
      <c r="R213" s="57"/>
      <c r="S213" s="57"/>
      <c r="T213" s="77"/>
      <c r="U213" s="77"/>
      <c r="V213" s="77"/>
      <c r="W213" s="77"/>
      <c r="X213" s="77"/>
      <c r="Y213" s="77"/>
      <c r="Z213" s="77"/>
      <c r="AA213" s="77"/>
      <c r="AB213" s="77"/>
      <c r="AC213" s="77"/>
      <c r="AD213" s="77"/>
      <c r="AE213" s="77"/>
      <c r="AF213" s="77"/>
      <c r="AG213" s="77"/>
      <c r="AH213" s="77"/>
      <c r="AI213" s="77"/>
      <c r="AJ213" s="77"/>
      <c r="AK213" s="77"/>
      <c r="AL213" s="77"/>
    </row>
    <row r="214" spans="1:58" hidden="1" x14ac:dyDescent="0.2">
      <c r="A214" s="96" t="s">
        <v>5</v>
      </c>
      <c r="B214" s="26"/>
      <c r="C214" s="28"/>
      <c r="D214" s="231"/>
      <c r="E214" s="28"/>
      <c r="F214" s="271">
        <v>1</v>
      </c>
      <c r="G214" s="272" t="str">
        <f>INDEX('B_Beskrivning av förbättringar'!$Q$94:$Q$103,F214)</f>
        <v>ej tillämpligt</v>
      </c>
      <c r="H214" s="273" t="str">
        <f>IF(G214=EUconst_NA,"",MAX($H$213:H213)+1)</f>
        <v/>
      </c>
      <c r="I214" s="274" t="str">
        <f t="shared" ref="I214:I223" si="0">IF(COUNTIF($H$214:$H$233,F214)=0,"",INDEX($G$214:$G$233,MATCH(F214,$H$214:$H$233,0)))</f>
        <v/>
      </c>
      <c r="J214" s="275"/>
      <c r="K214" s="272"/>
      <c r="L214" s="272"/>
      <c r="M214" s="276" t="str">
        <f>IF(COUNT(H214:H233)=0,"","$I$"&amp;ROW(I214)&amp;":$I$"&amp; ROW(I214)-1+MAX(1,H214:H233))</f>
        <v/>
      </c>
      <c r="N214" s="26"/>
      <c r="O214" s="26"/>
      <c r="P214" s="57"/>
      <c r="Q214" s="57"/>
      <c r="R214" s="57"/>
      <c r="S214" s="57"/>
      <c r="T214" s="77"/>
      <c r="U214" s="77"/>
      <c r="V214" s="77"/>
      <c r="W214" s="77"/>
      <c r="X214" s="77"/>
      <c r="Y214" s="77"/>
      <c r="Z214" s="77"/>
      <c r="AA214" s="77"/>
      <c r="AB214" s="77"/>
      <c r="AC214" s="77"/>
      <c r="AD214" s="77"/>
      <c r="AE214" s="77"/>
      <c r="AF214" s="77"/>
      <c r="AG214" s="77"/>
      <c r="AH214" s="77"/>
      <c r="AI214" s="77"/>
      <c r="AJ214" s="77"/>
      <c r="AK214" s="77"/>
      <c r="AL214" s="77"/>
    </row>
    <row r="215" spans="1:58" hidden="1" x14ac:dyDescent="0.2">
      <c r="A215" s="57" t="s">
        <v>5</v>
      </c>
      <c r="B215" s="26"/>
      <c r="C215" s="28"/>
      <c r="D215" s="231"/>
      <c r="E215" s="28"/>
      <c r="F215" s="277">
        <v>2</v>
      </c>
      <c r="G215" s="278" t="str">
        <f>INDEX('B_Beskrivning av förbättringar'!$Q$94:$Q$103,F215)</f>
        <v>ej tillämpligt</v>
      </c>
      <c r="H215" s="279" t="str">
        <f>IF(G215=EUconst_NA,"",MAX($H$213:H214)+1)</f>
        <v/>
      </c>
      <c r="I215" s="280" t="str">
        <f t="shared" si="0"/>
        <v/>
      </c>
      <c r="J215" s="281"/>
      <c r="K215" s="278"/>
      <c r="L215" s="278"/>
      <c r="M215" s="282"/>
      <c r="N215" s="26"/>
      <c r="O215" s="26"/>
      <c r="P215" s="57"/>
      <c r="Q215" s="57"/>
      <c r="R215" s="57"/>
      <c r="S215" s="57"/>
      <c r="T215" s="77"/>
      <c r="U215" s="77"/>
      <c r="V215" s="77"/>
      <c r="W215" s="77"/>
      <c r="X215" s="77"/>
      <c r="Y215" s="77"/>
      <c r="Z215" s="77"/>
      <c r="AA215" s="77"/>
      <c r="AB215" s="77"/>
      <c r="AC215" s="77"/>
      <c r="AD215" s="77"/>
      <c r="AE215" s="77"/>
      <c r="AF215" s="77"/>
      <c r="AG215" s="77"/>
      <c r="AH215" s="77"/>
      <c r="AI215" s="77"/>
      <c r="AJ215" s="77"/>
      <c r="AK215" s="77"/>
      <c r="AL215" s="77"/>
    </row>
    <row r="216" spans="1:58" hidden="1" x14ac:dyDescent="0.2">
      <c r="A216" s="57" t="s">
        <v>5</v>
      </c>
      <c r="B216" s="26"/>
      <c r="C216" s="28"/>
      <c r="D216" s="231"/>
      <c r="E216" s="28"/>
      <c r="F216" s="277">
        <v>3</v>
      </c>
      <c r="G216" s="278" t="str">
        <f>INDEX('B_Beskrivning av förbättringar'!$Q$94:$Q$103,F216)</f>
        <v>ej tillämpligt</v>
      </c>
      <c r="H216" s="279" t="str">
        <f>IF(G216=EUconst_NA,"",MAX($H$213:H215)+1)</f>
        <v/>
      </c>
      <c r="I216" s="280" t="str">
        <f t="shared" si="0"/>
        <v/>
      </c>
      <c r="J216" s="281"/>
      <c r="K216" s="278"/>
      <c r="L216" s="278"/>
      <c r="M216" s="282"/>
      <c r="N216" s="26"/>
      <c r="O216" s="26"/>
      <c r="P216" s="57"/>
      <c r="Q216" s="57"/>
      <c r="R216" s="57"/>
      <c r="S216" s="57"/>
      <c r="T216" s="77"/>
      <c r="U216" s="77"/>
      <c r="V216" s="77"/>
      <c r="W216" s="77"/>
      <c r="X216" s="77"/>
      <c r="Y216" s="77"/>
      <c r="Z216" s="77"/>
      <c r="AA216" s="77"/>
      <c r="AB216" s="77"/>
      <c r="AC216" s="77"/>
      <c r="AD216" s="77"/>
      <c r="AE216" s="77"/>
      <c r="AF216" s="77"/>
      <c r="AG216" s="77"/>
      <c r="AH216" s="77"/>
      <c r="AI216" s="77"/>
      <c r="AJ216" s="77"/>
      <c r="AK216" s="77"/>
      <c r="AL216" s="77"/>
    </row>
    <row r="217" spans="1:58" hidden="1" x14ac:dyDescent="0.2">
      <c r="A217" s="57" t="s">
        <v>5</v>
      </c>
      <c r="B217" s="26"/>
      <c r="C217" s="28"/>
      <c r="D217" s="231"/>
      <c r="E217" s="28"/>
      <c r="F217" s="277">
        <v>4</v>
      </c>
      <c r="G217" s="278" t="str">
        <f>INDEX('B_Beskrivning av förbättringar'!$Q$94:$Q$103,F217)</f>
        <v>ej tillämpligt</v>
      </c>
      <c r="H217" s="279" t="str">
        <f>IF(G217=EUconst_NA,"",MAX($H$213:H216)+1)</f>
        <v/>
      </c>
      <c r="I217" s="280" t="str">
        <f t="shared" si="0"/>
        <v/>
      </c>
      <c r="J217" s="281"/>
      <c r="K217" s="278"/>
      <c r="L217" s="278"/>
      <c r="M217" s="282"/>
      <c r="N217" s="26"/>
      <c r="O217" s="26"/>
      <c r="P217" s="57"/>
      <c r="Q217" s="57"/>
      <c r="R217" s="57"/>
      <c r="S217" s="57"/>
      <c r="T217" s="77"/>
      <c r="U217" s="77"/>
      <c r="V217" s="77"/>
      <c r="W217" s="77"/>
      <c r="X217" s="77"/>
      <c r="Y217" s="77"/>
      <c r="Z217" s="77"/>
      <c r="AA217" s="77"/>
      <c r="AB217" s="77"/>
      <c r="AC217" s="77"/>
      <c r="AD217" s="77"/>
      <c r="AE217" s="77"/>
      <c r="AF217" s="77"/>
      <c r="AG217" s="77"/>
      <c r="AH217" s="77"/>
      <c r="AI217" s="77"/>
      <c r="AJ217" s="77"/>
      <c r="AK217" s="77"/>
      <c r="AL217" s="77"/>
    </row>
    <row r="218" spans="1:58" hidden="1" x14ac:dyDescent="0.2">
      <c r="A218" s="57" t="s">
        <v>5</v>
      </c>
      <c r="B218" s="26"/>
      <c r="C218" s="28"/>
      <c r="D218" s="231"/>
      <c r="E218" s="28"/>
      <c r="F218" s="277">
        <v>5</v>
      </c>
      <c r="G218" s="278" t="str">
        <f>INDEX('B_Beskrivning av förbättringar'!$Q$94:$Q$103,F218)</f>
        <v>ej tillämpligt</v>
      </c>
      <c r="H218" s="279" t="str">
        <f>IF(G218=EUconst_NA,"",MAX($H$213:H217)+1)</f>
        <v/>
      </c>
      <c r="I218" s="280" t="str">
        <f t="shared" si="0"/>
        <v/>
      </c>
      <c r="J218" s="281"/>
      <c r="K218" s="278"/>
      <c r="L218" s="278"/>
      <c r="M218" s="282"/>
      <c r="N218" s="26"/>
      <c r="O218" s="26"/>
      <c r="P218" s="57"/>
      <c r="Q218" s="57"/>
      <c r="R218" s="57"/>
      <c r="S218" s="57"/>
      <c r="T218" s="77"/>
      <c r="U218" s="77"/>
      <c r="V218" s="77"/>
      <c r="W218" s="77"/>
      <c r="X218" s="77"/>
      <c r="Y218" s="77"/>
      <c r="Z218" s="77"/>
      <c r="AA218" s="77"/>
      <c r="AB218" s="77"/>
      <c r="AC218" s="77"/>
      <c r="AD218" s="77"/>
      <c r="AE218" s="77"/>
      <c r="AF218" s="77"/>
      <c r="AG218" s="77"/>
      <c r="AH218" s="77"/>
      <c r="AI218" s="77"/>
      <c r="AJ218" s="77"/>
      <c r="AK218" s="77"/>
      <c r="AL218" s="77"/>
    </row>
    <row r="219" spans="1:58" hidden="1" x14ac:dyDescent="0.2">
      <c r="A219" s="57" t="s">
        <v>5</v>
      </c>
      <c r="B219" s="26"/>
      <c r="C219" s="28"/>
      <c r="D219" s="231"/>
      <c r="E219" s="28"/>
      <c r="F219" s="277">
        <v>6</v>
      </c>
      <c r="G219" s="278" t="str">
        <f>INDEX('B_Beskrivning av förbättringar'!$Q$94:$Q$103,F219)</f>
        <v>ej tillämpligt</v>
      </c>
      <c r="H219" s="279" t="str">
        <f>IF(G219=EUconst_NA,"",MAX($H$213:H218)+1)</f>
        <v/>
      </c>
      <c r="I219" s="280" t="str">
        <f t="shared" si="0"/>
        <v/>
      </c>
      <c r="J219" s="281"/>
      <c r="K219" s="278"/>
      <c r="L219" s="278"/>
      <c r="M219" s="282"/>
      <c r="N219" s="26"/>
      <c r="O219" s="26"/>
      <c r="P219" s="57"/>
      <c r="Q219" s="57"/>
      <c r="R219" s="57"/>
      <c r="S219" s="57"/>
      <c r="T219" s="77"/>
      <c r="U219" s="77"/>
      <c r="V219" s="77"/>
      <c r="W219" s="77"/>
      <c r="X219" s="77"/>
      <c r="Y219" s="77"/>
      <c r="Z219" s="77"/>
      <c r="AA219" s="77"/>
      <c r="AB219" s="77"/>
      <c r="AC219" s="77"/>
      <c r="AD219" s="77"/>
      <c r="AE219" s="77"/>
      <c r="AF219" s="77"/>
      <c r="AG219" s="77"/>
      <c r="AH219" s="77"/>
      <c r="AI219" s="77"/>
      <c r="AJ219" s="77"/>
      <c r="AK219" s="77"/>
      <c r="AL219" s="77"/>
    </row>
    <row r="220" spans="1:58" hidden="1" x14ac:dyDescent="0.2">
      <c r="A220" s="57" t="s">
        <v>5</v>
      </c>
      <c r="B220" s="26"/>
      <c r="C220" s="28"/>
      <c r="D220" s="231"/>
      <c r="E220" s="28"/>
      <c r="F220" s="277">
        <v>7</v>
      </c>
      <c r="G220" s="278" t="str">
        <f>INDEX('B_Beskrivning av förbättringar'!$Q$94:$Q$103,F220)</f>
        <v>ej tillämpligt</v>
      </c>
      <c r="H220" s="279" t="str">
        <f>IF(G220=EUconst_NA,"",MAX($H$213:H219)+1)</f>
        <v/>
      </c>
      <c r="I220" s="280" t="str">
        <f t="shared" si="0"/>
        <v/>
      </c>
      <c r="J220" s="281"/>
      <c r="K220" s="278"/>
      <c r="L220" s="278"/>
      <c r="M220" s="282"/>
      <c r="N220" s="26"/>
      <c r="O220" s="26"/>
      <c r="P220" s="57"/>
      <c r="Q220" s="57"/>
      <c r="R220" s="57"/>
      <c r="S220" s="57"/>
      <c r="T220" s="77"/>
      <c r="U220" s="77"/>
      <c r="V220" s="77"/>
      <c r="W220" s="77"/>
      <c r="X220" s="77"/>
      <c r="Y220" s="77"/>
      <c r="Z220" s="77"/>
      <c r="AA220" s="77"/>
      <c r="AB220" s="77"/>
      <c r="AC220" s="77"/>
      <c r="AD220" s="77"/>
      <c r="AE220" s="77"/>
      <c r="AF220" s="77"/>
      <c r="AG220" s="77"/>
      <c r="AH220" s="77"/>
      <c r="AI220" s="77"/>
      <c r="AJ220" s="77"/>
      <c r="AK220" s="77"/>
      <c r="AL220" s="77"/>
    </row>
    <row r="221" spans="1:58" hidden="1" x14ac:dyDescent="0.2">
      <c r="A221" s="57" t="s">
        <v>5</v>
      </c>
      <c r="B221" s="26"/>
      <c r="C221" s="28"/>
      <c r="D221" s="231"/>
      <c r="E221" s="28"/>
      <c r="F221" s="277">
        <v>8</v>
      </c>
      <c r="G221" s="278" t="str">
        <f>INDEX('B_Beskrivning av förbättringar'!$Q$94:$Q$103,F221)</f>
        <v>ej tillämpligt</v>
      </c>
      <c r="H221" s="279" t="str">
        <f>IF(G221=EUconst_NA,"",MAX($H$213:H220)+1)</f>
        <v/>
      </c>
      <c r="I221" s="280" t="str">
        <f t="shared" si="0"/>
        <v/>
      </c>
      <c r="J221" s="281"/>
      <c r="K221" s="278"/>
      <c r="L221" s="278"/>
      <c r="M221" s="282"/>
      <c r="N221" s="26"/>
      <c r="O221" s="26"/>
      <c r="P221" s="57"/>
      <c r="Q221" s="57"/>
      <c r="R221" s="57"/>
      <c r="S221" s="57"/>
      <c r="T221" s="77"/>
      <c r="U221" s="77"/>
      <c r="V221" s="77"/>
      <c r="W221" s="77"/>
      <c r="X221" s="77"/>
      <c r="Y221" s="77"/>
      <c r="Z221" s="77"/>
      <c r="AA221" s="77"/>
      <c r="AB221" s="77"/>
      <c r="AC221" s="77"/>
      <c r="AD221" s="77"/>
      <c r="AE221" s="77"/>
      <c r="AF221" s="77"/>
      <c r="AG221" s="77"/>
      <c r="AH221" s="77"/>
      <c r="AI221" s="77"/>
      <c r="AJ221" s="77"/>
      <c r="AK221" s="77"/>
      <c r="AL221" s="77"/>
    </row>
    <row r="222" spans="1:58" hidden="1" x14ac:dyDescent="0.2">
      <c r="A222" s="57" t="s">
        <v>5</v>
      </c>
      <c r="B222" s="26"/>
      <c r="C222" s="28"/>
      <c r="D222" s="231"/>
      <c r="E222" s="28"/>
      <c r="F222" s="277">
        <v>9</v>
      </c>
      <c r="G222" s="278" t="str">
        <f>INDEX('B_Beskrivning av förbättringar'!$Q$94:$Q$103,F222)</f>
        <v>ej tillämpligt</v>
      </c>
      <c r="H222" s="279" t="str">
        <f>IF(G222=EUconst_NA,"",MAX($H$213:H221)+1)</f>
        <v/>
      </c>
      <c r="I222" s="280" t="str">
        <f t="shared" si="0"/>
        <v/>
      </c>
      <c r="J222" s="281"/>
      <c r="K222" s="278"/>
      <c r="L222" s="278"/>
      <c r="M222" s="282"/>
      <c r="N222" s="26"/>
      <c r="O222" s="26"/>
      <c r="P222" s="57"/>
      <c r="Q222" s="57"/>
      <c r="R222" s="57"/>
      <c r="S222" s="57"/>
      <c r="T222" s="77"/>
      <c r="U222" s="77"/>
      <c r="V222" s="77"/>
      <c r="W222" s="77"/>
      <c r="X222" s="77"/>
      <c r="Y222" s="77"/>
      <c r="Z222" s="77"/>
      <c r="AA222" s="77"/>
      <c r="AB222" s="77"/>
      <c r="AC222" s="77"/>
      <c r="AD222" s="77"/>
      <c r="AE222" s="77"/>
      <c r="AF222" s="77"/>
      <c r="AG222" s="77"/>
      <c r="AH222" s="77"/>
      <c r="AI222" s="77"/>
      <c r="AJ222" s="77"/>
      <c r="AK222" s="77"/>
      <c r="AL222" s="77"/>
    </row>
    <row r="223" spans="1:58" hidden="1" x14ac:dyDescent="0.2">
      <c r="A223" s="57" t="s">
        <v>5</v>
      </c>
      <c r="B223" s="26"/>
      <c r="C223" s="28"/>
      <c r="D223" s="231"/>
      <c r="E223" s="28"/>
      <c r="F223" s="277">
        <v>10</v>
      </c>
      <c r="G223" s="278" t="str">
        <f>INDEX('B_Beskrivning av förbättringar'!$Q$94:$Q$103,F223)</f>
        <v>ej tillämpligt</v>
      </c>
      <c r="H223" s="279" t="str">
        <f>IF(G223=EUconst_NA,"",MAX($H$213:H222)+1)</f>
        <v/>
      </c>
      <c r="I223" s="280" t="str">
        <f t="shared" si="0"/>
        <v/>
      </c>
      <c r="J223" s="281"/>
      <c r="K223" s="278"/>
      <c r="L223" s="278"/>
      <c r="M223" s="282"/>
      <c r="N223" s="26"/>
      <c r="O223" s="26"/>
      <c r="P223" s="57"/>
      <c r="Q223" s="57"/>
      <c r="R223" s="57"/>
      <c r="S223" s="57"/>
      <c r="T223" s="77"/>
      <c r="U223" s="77"/>
      <c r="V223" s="77"/>
      <c r="W223" s="77"/>
      <c r="X223" s="77"/>
      <c r="Y223" s="77"/>
      <c r="Z223" s="77"/>
      <c r="AA223" s="77"/>
      <c r="AB223" s="77"/>
      <c r="AC223" s="77"/>
      <c r="AD223" s="77"/>
      <c r="AE223" s="77"/>
      <c r="AF223" s="77"/>
      <c r="AG223" s="77"/>
      <c r="AH223" s="77"/>
      <c r="AI223" s="77"/>
      <c r="AJ223" s="77"/>
      <c r="AK223" s="77"/>
      <c r="AL223" s="77"/>
    </row>
    <row r="224" spans="1:58" hidden="1" x14ac:dyDescent="0.2">
      <c r="A224" s="57" t="s">
        <v>5</v>
      </c>
      <c r="B224" s="26"/>
      <c r="C224" s="28"/>
      <c r="D224" s="231"/>
      <c r="E224" s="28"/>
      <c r="F224" s="277">
        <v>11</v>
      </c>
      <c r="G224" s="278"/>
      <c r="H224" s="279"/>
      <c r="I224" s="280"/>
      <c r="J224" s="281"/>
      <c r="K224" s="278"/>
      <c r="L224" s="278"/>
      <c r="M224" s="282"/>
      <c r="N224" s="26"/>
      <c r="O224" s="26"/>
      <c r="P224" s="57"/>
      <c r="Q224" s="57"/>
      <c r="R224" s="57"/>
      <c r="S224" s="57"/>
      <c r="T224" s="77"/>
      <c r="U224" s="77"/>
      <c r="V224" s="77"/>
      <c r="W224" s="77"/>
      <c r="X224" s="77"/>
      <c r="Y224" s="77"/>
      <c r="Z224" s="77"/>
      <c r="AA224" s="77"/>
      <c r="AB224" s="77"/>
      <c r="AC224" s="77"/>
      <c r="AD224" s="77"/>
      <c r="AE224" s="77"/>
      <c r="AF224" s="77"/>
      <c r="AG224" s="77"/>
      <c r="AH224" s="77"/>
      <c r="AI224" s="77"/>
      <c r="AJ224" s="77"/>
      <c r="AK224" s="77"/>
      <c r="AL224" s="77"/>
    </row>
    <row r="225" spans="1:38" hidden="1" x14ac:dyDescent="0.2">
      <c r="A225" s="57" t="s">
        <v>5</v>
      </c>
      <c r="B225" s="26"/>
      <c r="C225" s="28"/>
      <c r="D225" s="231"/>
      <c r="E225" s="28"/>
      <c r="F225" s="277">
        <v>12</v>
      </c>
      <c r="G225" s="278"/>
      <c r="H225" s="279"/>
      <c r="I225" s="280"/>
      <c r="J225" s="281"/>
      <c r="K225" s="278"/>
      <c r="L225" s="278"/>
      <c r="M225" s="282"/>
      <c r="N225" s="26"/>
      <c r="O225" s="26"/>
      <c r="P225" s="57"/>
      <c r="Q225" s="57"/>
      <c r="R225" s="57"/>
      <c r="S225" s="57"/>
      <c r="T225" s="77"/>
      <c r="U225" s="77"/>
      <c r="V225" s="77"/>
      <c r="W225" s="77"/>
      <c r="X225" s="77"/>
      <c r="Y225" s="77"/>
      <c r="Z225" s="77"/>
      <c r="AA225" s="77"/>
      <c r="AB225" s="77"/>
      <c r="AC225" s="77"/>
      <c r="AD225" s="77"/>
      <c r="AE225" s="77"/>
      <c r="AF225" s="77"/>
      <c r="AG225" s="77"/>
      <c r="AH225" s="77"/>
      <c r="AI225" s="77"/>
      <c r="AJ225" s="77"/>
      <c r="AK225" s="77"/>
      <c r="AL225" s="77"/>
    </row>
    <row r="226" spans="1:38" hidden="1" x14ac:dyDescent="0.2">
      <c r="A226" s="57" t="s">
        <v>5</v>
      </c>
      <c r="B226" s="26"/>
      <c r="C226" s="28"/>
      <c r="D226" s="231"/>
      <c r="E226" s="28"/>
      <c r="F226" s="277">
        <v>13</v>
      </c>
      <c r="G226" s="278"/>
      <c r="H226" s="279"/>
      <c r="I226" s="280"/>
      <c r="J226" s="281"/>
      <c r="K226" s="278"/>
      <c r="L226" s="278"/>
      <c r="M226" s="282"/>
      <c r="N226" s="26"/>
      <c r="O226" s="26"/>
      <c r="P226" s="57"/>
      <c r="Q226" s="57"/>
      <c r="R226" s="57"/>
      <c r="S226" s="57"/>
      <c r="T226" s="77"/>
      <c r="U226" s="77"/>
      <c r="V226" s="77"/>
      <c r="W226" s="77"/>
      <c r="X226" s="77"/>
      <c r="Y226" s="77"/>
      <c r="Z226" s="77"/>
      <c r="AA226" s="77"/>
      <c r="AB226" s="77"/>
      <c r="AC226" s="77"/>
      <c r="AD226" s="77"/>
      <c r="AE226" s="77"/>
      <c r="AF226" s="77"/>
      <c r="AG226" s="77"/>
      <c r="AH226" s="77"/>
      <c r="AI226" s="77"/>
      <c r="AJ226" s="77"/>
      <c r="AK226" s="77"/>
      <c r="AL226" s="77"/>
    </row>
    <row r="227" spans="1:38" hidden="1" x14ac:dyDescent="0.2">
      <c r="A227" s="57" t="s">
        <v>5</v>
      </c>
      <c r="B227" s="26"/>
      <c r="C227" s="28"/>
      <c r="D227" s="231"/>
      <c r="E227" s="28"/>
      <c r="F227" s="277">
        <v>14</v>
      </c>
      <c r="G227" s="278"/>
      <c r="H227" s="279"/>
      <c r="I227" s="280"/>
      <c r="J227" s="281"/>
      <c r="K227" s="278"/>
      <c r="L227" s="278"/>
      <c r="M227" s="282"/>
      <c r="N227" s="26"/>
      <c r="O227" s="26"/>
      <c r="P227" s="57"/>
      <c r="Q227" s="57"/>
      <c r="R227" s="57"/>
      <c r="S227" s="57"/>
      <c r="T227" s="77"/>
      <c r="U227" s="77"/>
      <c r="V227" s="77"/>
      <c r="W227" s="77"/>
      <c r="X227" s="77"/>
      <c r="Y227" s="77"/>
      <c r="Z227" s="77"/>
      <c r="AA227" s="77"/>
      <c r="AB227" s="77"/>
      <c r="AC227" s="77"/>
      <c r="AD227" s="77"/>
      <c r="AE227" s="77"/>
      <c r="AF227" s="77"/>
      <c r="AG227" s="77"/>
      <c r="AH227" s="77"/>
      <c r="AI227" s="77"/>
      <c r="AJ227" s="77"/>
      <c r="AK227" s="77"/>
      <c r="AL227" s="77"/>
    </row>
    <row r="228" spans="1:38" hidden="1" x14ac:dyDescent="0.2">
      <c r="A228" s="57" t="s">
        <v>5</v>
      </c>
      <c r="B228" s="26"/>
      <c r="C228" s="28"/>
      <c r="D228" s="231"/>
      <c r="E228" s="28"/>
      <c r="F228" s="277">
        <v>15</v>
      </c>
      <c r="G228" s="278"/>
      <c r="H228" s="279"/>
      <c r="I228" s="280"/>
      <c r="J228" s="281"/>
      <c r="K228" s="278"/>
      <c r="L228" s="278"/>
      <c r="M228" s="282"/>
      <c r="N228" s="26"/>
      <c r="O228" s="26"/>
      <c r="P228" s="57"/>
      <c r="Q228" s="57"/>
      <c r="R228" s="57"/>
      <c r="S228" s="57"/>
      <c r="T228" s="77"/>
      <c r="U228" s="77"/>
      <c r="V228" s="77"/>
      <c r="W228" s="77"/>
      <c r="X228" s="77"/>
      <c r="Y228" s="77"/>
      <c r="Z228" s="77"/>
      <c r="AA228" s="77"/>
      <c r="AB228" s="77"/>
      <c r="AC228" s="77"/>
      <c r="AD228" s="77"/>
      <c r="AE228" s="77"/>
      <c r="AF228" s="77"/>
      <c r="AG228" s="77"/>
      <c r="AH228" s="77"/>
      <c r="AI228" s="77"/>
      <c r="AJ228" s="77"/>
      <c r="AK228" s="77"/>
      <c r="AL228" s="77"/>
    </row>
    <row r="229" spans="1:38" hidden="1" x14ac:dyDescent="0.2">
      <c r="A229" s="57" t="s">
        <v>5</v>
      </c>
      <c r="B229" s="26"/>
      <c r="C229" s="28"/>
      <c r="D229" s="231"/>
      <c r="E229" s="28"/>
      <c r="F229" s="277">
        <v>16</v>
      </c>
      <c r="G229" s="278"/>
      <c r="H229" s="279"/>
      <c r="I229" s="280"/>
      <c r="J229" s="281"/>
      <c r="K229" s="278"/>
      <c r="L229" s="278"/>
      <c r="M229" s="282"/>
      <c r="N229" s="26"/>
      <c r="O229" s="26"/>
      <c r="P229" s="57"/>
      <c r="Q229" s="57"/>
      <c r="R229" s="57"/>
      <c r="S229" s="57"/>
      <c r="T229" s="77"/>
      <c r="U229" s="77"/>
      <c r="V229" s="77"/>
      <c r="W229" s="77"/>
      <c r="X229" s="77"/>
      <c r="Y229" s="77"/>
      <c r="Z229" s="77"/>
      <c r="AA229" s="77"/>
      <c r="AB229" s="77"/>
      <c r="AC229" s="77"/>
      <c r="AD229" s="77"/>
      <c r="AE229" s="77"/>
      <c r="AF229" s="77"/>
      <c r="AG229" s="77"/>
      <c r="AH229" s="77"/>
      <c r="AI229" s="77"/>
      <c r="AJ229" s="77"/>
      <c r="AK229" s="77"/>
      <c r="AL229" s="77"/>
    </row>
    <row r="230" spans="1:38" hidden="1" x14ac:dyDescent="0.2">
      <c r="A230" s="57" t="s">
        <v>5</v>
      </c>
      <c r="B230" s="26"/>
      <c r="C230" s="28"/>
      <c r="D230" s="231"/>
      <c r="E230" s="28"/>
      <c r="F230" s="277">
        <v>17</v>
      </c>
      <c r="G230" s="278"/>
      <c r="H230" s="279"/>
      <c r="I230" s="280"/>
      <c r="J230" s="281"/>
      <c r="K230" s="278"/>
      <c r="L230" s="278"/>
      <c r="M230" s="282"/>
      <c r="N230" s="26"/>
      <c r="O230" s="26"/>
      <c r="P230" s="57"/>
      <c r="Q230" s="57"/>
      <c r="R230" s="57"/>
      <c r="S230" s="57"/>
      <c r="T230" s="77"/>
      <c r="U230" s="77"/>
      <c r="V230" s="77"/>
      <c r="W230" s="77"/>
      <c r="X230" s="77"/>
      <c r="Y230" s="77"/>
      <c r="Z230" s="77"/>
      <c r="AA230" s="77"/>
      <c r="AB230" s="77"/>
      <c r="AC230" s="77"/>
      <c r="AD230" s="77"/>
      <c r="AE230" s="77"/>
      <c r="AF230" s="77"/>
      <c r="AG230" s="77"/>
      <c r="AH230" s="77"/>
      <c r="AI230" s="77"/>
      <c r="AJ230" s="77"/>
      <c r="AK230" s="77"/>
      <c r="AL230" s="77"/>
    </row>
    <row r="231" spans="1:38" hidden="1" x14ac:dyDescent="0.2">
      <c r="A231" s="57" t="s">
        <v>5</v>
      </c>
      <c r="B231" s="26"/>
      <c r="C231" s="28"/>
      <c r="D231" s="231"/>
      <c r="E231" s="28"/>
      <c r="F231" s="277">
        <v>18</v>
      </c>
      <c r="G231" s="278"/>
      <c r="H231" s="279"/>
      <c r="I231" s="280"/>
      <c r="J231" s="281"/>
      <c r="K231" s="278"/>
      <c r="L231" s="278"/>
      <c r="M231" s="282"/>
      <c r="N231" s="26"/>
      <c r="O231" s="26"/>
      <c r="P231" s="57"/>
      <c r="Q231" s="57"/>
      <c r="R231" s="57"/>
      <c r="S231" s="57"/>
      <c r="T231" s="77"/>
      <c r="U231" s="77"/>
      <c r="V231" s="77"/>
      <c r="W231" s="77"/>
      <c r="X231" s="77"/>
      <c r="Y231" s="77"/>
      <c r="Z231" s="77"/>
      <c r="AA231" s="77"/>
      <c r="AB231" s="77"/>
      <c r="AC231" s="77"/>
      <c r="AD231" s="77"/>
      <c r="AE231" s="77"/>
      <c r="AF231" s="77"/>
      <c r="AG231" s="77"/>
      <c r="AH231" s="77"/>
      <c r="AI231" s="77"/>
      <c r="AJ231" s="77"/>
      <c r="AK231" s="77"/>
      <c r="AL231" s="77"/>
    </row>
    <row r="232" spans="1:38" hidden="1" x14ac:dyDescent="0.2">
      <c r="A232" s="57" t="s">
        <v>5</v>
      </c>
      <c r="B232" s="26"/>
      <c r="C232" s="28"/>
      <c r="D232" s="231"/>
      <c r="E232" s="28"/>
      <c r="F232" s="277">
        <v>19</v>
      </c>
      <c r="G232" s="278"/>
      <c r="H232" s="279"/>
      <c r="I232" s="280"/>
      <c r="J232" s="281"/>
      <c r="K232" s="278"/>
      <c r="L232" s="278"/>
      <c r="M232" s="282"/>
      <c r="N232" s="26"/>
      <c r="O232" s="26"/>
      <c r="P232" s="57"/>
      <c r="Q232" s="57"/>
      <c r="R232" s="57"/>
      <c r="S232" s="57"/>
      <c r="T232" s="77"/>
      <c r="U232" s="77"/>
      <c r="V232" s="77"/>
      <c r="W232" s="77"/>
      <c r="X232" s="77"/>
      <c r="Y232" s="77"/>
      <c r="Z232" s="77"/>
      <c r="AA232" s="77"/>
      <c r="AB232" s="77"/>
      <c r="AC232" s="77"/>
      <c r="AD232" s="77"/>
      <c r="AE232" s="77"/>
      <c r="AF232" s="77"/>
      <c r="AG232" s="77"/>
      <c r="AH232" s="77"/>
      <c r="AI232" s="77"/>
      <c r="AJ232" s="77"/>
      <c r="AK232" s="77"/>
      <c r="AL232" s="77"/>
    </row>
    <row r="233" spans="1:38" ht="13.5" hidden="1" customHeight="1" x14ac:dyDescent="0.2">
      <c r="A233" s="57" t="s">
        <v>5</v>
      </c>
      <c r="B233" s="26"/>
      <c r="C233" s="28"/>
      <c r="D233" s="231"/>
      <c r="E233" s="28"/>
      <c r="F233" s="283">
        <v>20</v>
      </c>
      <c r="G233" s="284"/>
      <c r="H233" s="285"/>
      <c r="I233" s="286"/>
      <c r="J233" s="287"/>
      <c r="K233" s="284"/>
      <c r="L233" s="284"/>
      <c r="M233" s="288"/>
      <c r="N233" s="26"/>
      <c r="O233" s="26"/>
      <c r="P233" s="57"/>
      <c r="Q233" s="57"/>
      <c r="R233" s="57"/>
      <c r="S233" s="57"/>
      <c r="T233" s="77"/>
      <c r="U233" s="77"/>
      <c r="V233" s="77"/>
      <c r="W233" s="77"/>
      <c r="X233" s="77"/>
      <c r="Y233" s="77"/>
      <c r="Z233" s="77"/>
      <c r="AA233" s="77"/>
      <c r="AB233" s="77"/>
      <c r="AC233" s="77"/>
      <c r="AD233" s="77"/>
      <c r="AE233" s="77"/>
      <c r="AF233" s="77"/>
      <c r="AG233" s="77"/>
      <c r="AH233" s="77"/>
      <c r="AI233" s="77"/>
      <c r="AJ233" s="77"/>
      <c r="AK233" s="77"/>
      <c r="AL233" s="77"/>
    </row>
  </sheetData>
  <sheetProtection sheet="1" objects="1" scenarios="1" formatCells="0" formatColumns="0" formatRows="0"/>
  <mergeCells count="173">
    <mergeCell ref="C6:K6"/>
    <mergeCell ref="L6:N6"/>
    <mergeCell ref="K8:N8"/>
    <mergeCell ref="D10:N10"/>
    <mergeCell ref="E12:N12"/>
    <mergeCell ref="F13:N13"/>
    <mergeCell ref="M3:N3"/>
    <mergeCell ref="E4:F4"/>
    <mergeCell ref="G4:H4"/>
    <mergeCell ref="I4:J4"/>
    <mergeCell ref="K4:L4"/>
    <mergeCell ref="M4:N4"/>
    <mergeCell ref="B2:D4"/>
    <mergeCell ref="E2:F2"/>
    <mergeCell ref="G2:H2"/>
    <mergeCell ref="I2:J2"/>
    <mergeCell ref="K2:L2"/>
    <mergeCell ref="M2:N2"/>
    <mergeCell ref="E3:F3"/>
    <mergeCell ref="G3:H3"/>
    <mergeCell ref="I3:J3"/>
    <mergeCell ref="K3:L3"/>
    <mergeCell ref="E25:N25"/>
    <mergeCell ref="K26:L26"/>
    <mergeCell ref="M26:N26"/>
    <mergeCell ref="F28:M28"/>
    <mergeCell ref="G30:H30"/>
    <mergeCell ref="G31:H31"/>
    <mergeCell ref="M31:N31"/>
    <mergeCell ref="F14:N14"/>
    <mergeCell ref="F15:N15"/>
    <mergeCell ref="F16:N16"/>
    <mergeCell ref="F17:N17"/>
    <mergeCell ref="F18:N18"/>
    <mergeCell ref="E19:E22"/>
    <mergeCell ref="F19:N19"/>
    <mergeCell ref="F20:N20"/>
    <mergeCell ref="G21:N21"/>
    <mergeCell ref="G22:N22"/>
    <mergeCell ref="F40:N40"/>
    <mergeCell ref="E43:N43"/>
    <mergeCell ref="K44:L44"/>
    <mergeCell ref="M44:N44"/>
    <mergeCell ref="F46:M46"/>
    <mergeCell ref="G48:H48"/>
    <mergeCell ref="F34:N34"/>
    <mergeCell ref="F35:N35"/>
    <mergeCell ref="F36:N36"/>
    <mergeCell ref="F37:N37"/>
    <mergeCell ref="F38:N38"/>
    <mergeCell ref="F39:N39"/>
    <mergeCell ref="F56:N56"/>
    <mergeCell ref="F57:N57"/>
    <mergeCell ref="F58:N58"/>
    <mergeCell ref="E61:N61"/>
    <mergeCell ref="K62:L62"/>
    <mergeCell ref="M62:N62"/>
    <mergeCell ref="G49:H49"/>
    <mergeCell ref="M49:N49"/>
    <mergeCell ref="F52:N52"/>
    <mergeCell ref="F53:N53"/>
    <mergeCell ref="F54:N54"/>
    <mergeCell ref="F55:N55"/>
    <mergeCell ref="F72:N72"/>
    <mergeCell ref="F73:N73"/>
    <mergeCell ref="F74:N74"/>
    <mergeCell ref="F75:N75"/>
    <mergeCell ref="F76:N76"/>
    <mergeCell ref="E79:N79"/>
    <mergeCell ref="F64:M64"/>
    <mergeCell ref="G66:H66"/>
    <mergeCell ref="G67:H67"/>
    <mergeCell ref="M67:N67"/>
    <mergeCell ref="F70:N70"/>
    <mergeCell ref="F71:N71"/>
    <mergeCell ref="F88:N88"/>
    <mergeCell ref="F89:N89"/>
    <mergeCell ref="F90:N90"/>
    <mergeCell ref="F91:N91"/>
    <mergeCell ref="F92:N92"/>
    <mergeCell ref="F93:N93"/>
    <mergeCell ref="K80:L80"/>
    <mergeCell ref="M80:N80"/>
    <mergeCell ref="F82:M82"/>
    <mergeCell ref="G84:H84"/>
    <mergeCell ref="G85:H85"/>
    <mergeCell ref="M85:N85"/>
    <mergeCell ref="G103:H103"/>
    <mergeCell ref="M103:N103"/>
    <mergeCell ref="F106:N106"/>
    <mergeCell ref="F107:N107"/>
    <mergeCell ref="F108:N108"/>
    <mergeCell ref="F109:N109"/>
    <mergeCell ref="F94:N94"/>
    <mergeCell ref="E97:N97"/>
    <mergeCell ref="K98:L98"/>
    <mergeCell ref="M98:N98"/>
    <mergeCell ref="F100:M100"/>
    <mergeCell ref="G102:H102"/>
    <mergeCell ref="F118:M118"/>
    <mergeCell ref="G120:H120"/>
    <mergeCell ref="G121:H121"/>
    <mergeCell ref="M121:N121"/>
    <mergeCell ref="F124:N124"/>
    <mergeCell ref="F125:N125"/>
    <mergeCell ref="F110:N110"/>
    <mergeCell ref="F111:N111"/>
    <mergeCell ref="F112:N112"/>
    <mergeCell ref="E115:N115"/>
    <mergeCell ref="K116:L116"/>
    <mergeCell ref="M116:N116"/>
    <mergeCell ref="K134:L134"/>
    <mergeCell ref="M134:N134"/>
    <mergeCell ref="F136:M136"/>
    <mergeCell ref="G138:H138"/>
    <mergeCell ref="G139:H139"/>
    <mergeCell ref="M139:N139"/>
    <mergeCell ref="F126:N126"/>
    <mergeCell ref="F127:N127"/>
    <mergeCell ref="F128:N128"/>
    <mergeCell ref="F129:N129"/>
    <mergeCell ref="F130:N130"/>
    <mergeCell ref="E133:N133"/>
    <mergeCell ref="F148:N148"/>
    <mergeCell ref="E151:N151"/>
    <mergeCell ref="K152:L152"/>
    <mergeCell ref="M152:N152"/>
    <mergeCell ref="F154:M154"/>
    <mergeCell ref="G156:H156"/>
    <mergeCell ref="F142:N142"/>
    <mergeCell ref="F143:N143"/>
    <mergeCell ref="F144:N144"/>
    <mergeCell ref="F145:N145"/>
    <mergeCell ref="F146:N146"/>
    <mergeCell ref="F147:N147"/>
    <mergeCell ref="F164:N164"/>
    <mergeCell ref="F165:N165"/>
    <mergeCell ref="F166:N166"/>
    <mergeCell ref="E169:N169"/>
    <mergeCell ref="K170:L170"/>
    <mergeCell ref="M170:N170"/>
    <mergeCell ref="G157:H157"/>
    <mergeCell ref="M157:N157"/>
    <mergeCell ref="F160:N160"/>
    <mergeCell ref="F161:N161"/>
    <mergeCell ref="F162:N162"/>
    <mergeCell ref="F163:N163"/>
    <mergeCell ref="F180:N180"/>
    <mergeCell ref="F181:N181"/>
    <mergeCell ref="F182:N182"/>
    <mergeCell ref="F183:N183"/>
    <mergeCell ref="F184:N184"/>
    <mergeCell ref="E187:N187"/>
    <mergeCell ref="F172:M172"/>
    <mergeCell ref="G174:H174"/>
    <mergeCell ref="G175:H175"/>
    <mergeCell ref="M175:N175"/>
    <mergeCell ref="F178:N178"/>
    <mergeCell ref="F179:N179"/>
    <mergeCell ref="F202:N202"/>
    <mergeCell ref="F207:L207"/>
    <mergeCell ref="F196:N196"/>
    <mergeCell ref="F197:N197"/>
    <mergeCell ref="F198:N198"/>
    <mergeCell ref="F199:N199"/>
    <mergeCell ref="F200:N200"/>
    <mergeCell ref="F201:N201"/>
    <mergeCell ref="K188:L188"/>
    <mergeCell ref="M188:N188"/>
    <mergeCell ref="F190:M190"/>
    <mergeCell ref="G192:H192"/>
    <mergeCell ref="G193:H193"/>
    <mergeCell ref="M193:N193"/>
  </mergeCells>
  <conditionalFormatting sqref="E25:N25 F35:F40 F53:F58 E43:N43 F71:F76 E61:N61 F89:F94 E79:N79 F107:F112 E97:N97 F125:F130 E115:N115 F143:F148 E133:N133 F161:F166 E151:N151 F179:F184 E169:N169 F197:F202 E187:N187">
    <cfRule type="expression" dxfId="8" priority="1">
      <formula>$AL25=TRUE</formula>
    </cfRule>
  </conditionalFormatting>
  <conditionalFormatting sqref="G31:H31 G49:H49 G67:H67 G85:H85 G103:H103 G121:H121 G139:H139 G157:H157 G175:H175 G193:H193">
    <cfRule type="expression" dxfId="7" priority="2">
      <formula>$AC31</formula>
    </cfRule>
  </conditionalFormatting>
  <conditionalFormatting sqref="I31:L31 I49:L49 I67:L67 I85:L85 I103:L103 I121:L121 I139:L139 I157:L157 I175:L175 I193:L193">
    <cfRule type="expression" dxfId="6" priority="3">
      <formula>AD31</formula>
    </cfRule>
  </conditionalFormatting>
  <dataValidations count="4">
    <dataValidation type="list" allowBlank="1" showInputMessage="1" showErrorMessage="1" sqref="G31 G49 G67 G85 G103 G121 G139 G157 G175 G193">
      <formula1>EUconst_DeviationsReasons</formula1>
    </dataValidation>
    <dataValidation type="list" allowBlank="1" showInputMessage="1" showErrorMessage="1" sqref="I31:J31 I49:J49 I67:J67 I85:J85 I103:J103 I121:J121 I139:J139 I157:J157 I175:J175 I193:J193">
      <formula1>EUconst_TrueFalse</formula1>
    </dataValidation>
    <dataValidation type="list" allowBlank="1" showInputMessage="1" showErrorMessage="1" sqref="E43:N43 E151:N151 E115:N115 E133:N133 E97:N97 E61:N61 E25:N25 E79:N79 E187:N187 E169:N169">
      <formula1>INDIRECT($M$214)</formula1>
    </dataValidation>
    <dataValidation type="list" allowBlank="1" showInputMessage="1" showErrorMessage="1" sqref="L31 L49 L67 L85 L103 L121 L139 L157 L175 L193">
      <formula1>INDIRECT($V31)</formula1>
    </dataValidation>
  </dataValidations>
  <hyperlinks>
    <hyperlink ref="G2" location="JUMP_a_Content" display="JUMP_a_Content"/>
    <hyperlink ref="I2" location="E_SourceStreams!C6" display="E_SourceStreams!C6"/>
    <hyperlink ref="K2" location="JUMP_G_Top" display="JUMP_G_Top"/>
    <hyperlink ref="E3" location="JUMP_F_Top" display="JUMP_F_Top"/>
    <hyperlink ref="E4" location="JUMP_F_Bottom" display="JUMP_F_Bottom"/>
    <hyperlink ref="F207" location="JUMP_G_12" display="JUMP_G_12"/>
  </hyperlinks>
  <pageMargins left="0.78740157480314965" right="0.78740157480314965" top="0.98425196850393704" bottom="0.98425196850393704" header="0.51181102362204722" footer="0.51181102362204722"/>
  <pageSetup paperSize="9" scale="59" fitToHeight="10" orientation="portrait" verticalDpi="200"/>
  <headerFooter>
    <oddHeader>&amp;L&amp;F, &amp;A&amp;R&amp;D, &amp;T</oddHeader>
    <oddFooter>&amp;C&amp;P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indexed="10"/>
    <pageSetUpPr fitToPage="1"/>
  </sheetPr>
  <dimension ref="A1:V35"/>
  <sheetViews>
    <sheetView zoomScaleNormal="100" zoomScaleSheetLayoutView="100" workbookViewId="0">
      <pane ySplit="4" topLeftCell="A5" activePane="bottomLeft" state="frozen"/>
      <selection activeCell="B2" sqref="B2"/>
      <selection pane="bottomLeft" activeCell="J19" sqref="J19"/>
    </sheetView>
  </sheetViews>
  <sheetFormatPr defaultColWidth="11.42578125" defaultRowHeight="12.75" x14ac:dyDescent="0.2"/>
  <cols>
    <col min="1" max="1" width="3.42578125" style="8" hidden="1" customWidth="1"/>
    <col min="2" max="2" width="3.42578125" style="8" customWidth="1"/>
    <col min="3" max="4" width="4.7109375" style="8" customWidth="1"/>
    <col min="5" max="14" width="12.7109375" style="8" customWidth="1"/>
    <col min="15" max="15" width="7.7109375" style="76" customWidth="1"/>
    <col min="16" max="16" width="15.7109375" style="8" hidden="1" customWidth="1"/>
    <col min="17" max="22" width="12.7109375" style="77" hidden="1" customWidth="1"/>
    <col min="23" max="16384" width="11.42578125" style="8"/>
  </cols>
  <sheetData>
    <row r="1" spans="1:22" ht="13.5" hidden="1" customHeight="1" x14ac:dyDescent="0.2">
      <c r="A1" s="59" t="s">
        <v>5</v>
      </c>
      <c r="B1" s="60"/>
      <c r="C1" s="60"/>
      <c r="D1" s="63"/>
      <c r="E1" s="60"/>
      <c r="F1" s="60"/>
      <c r="G1" s="60"/>
      <c r="H1" s="60"/>
      <c r="I1" s="60"/>
      <c r="J1" s="60"/>
      <c r="K1" s="60"/>
      <c r="L1" s="60"/>
      <c r="M1" s="60"/>
      <c r="N1" s="60"/>
      <c r="O1" s="64"/>
      <c r="P1" s="8" t="s">
        <v>5</v>
      </c>
      <c r="Q1" s="77" t="s">
        <v>5</v>
      </c>
      <c r="R1" s="77" t="s">
        <v>5</v>
      </c>
      <c r="S1" s="77" t="s">
        <v>5</v>
      </c>
      <c r="T1" s="77" t="s">
        <v>5</v>
      </c>
      <c r="U1" s="77" t="s">
        <v>5</v>
      </c>
      <c r="V1" s="77" t="s">
        <v>5</v>
      </c>
    </row>
    <row r="2" spans="1:22" ht="13.5" customHeight="1" thickBot="1" x14ac:dyDescent="0.25">
      <c r="A2" s="65"/>
      <c r="B2" s="741" t="str">
        <f>Translations!$B$452</f>
        <v>G. Alternativa metoder</v>
      </c>
      <c r="C2" s="742"/>
      <c r="D2" s="743"/>
      <c r="E2" s="690" t="str">
        <f>Translations!$B$23</f>
        <v>Navigationsområde:</v>
      </c>
      <c r="F2" s="691"/>
      <c r="G2" s="688" t="str">
        <f>Translations!$B$24</f>
        <v>Innehållsförteckning</v>
      </c>
      <c r="H2" s="689"/>
      <c r="I2" s="688" t="str">
        <f>Translations!$B$25</f>
        <v>Föregående blad</v>
      </c>
      <c r="J2" s="689"/>
      <c r="K2" s="688" t="str">
        <f>Translations!$B$26</f>
        <v>Nästa blad</v>
      </c>
      <c r="L2" s="689"/>
      <c r="M2" s="688"/>
      <c r="N2" s="689"/>
      <c r="O2" s="199"/>
    </row>
    <row r="3" spans="1:22" ht="12.75" customHeight="1" x14ac:dyDescent="0.2">
      <c r="A3" s="65"/>
      <c r="B3" s="744"/>
      <c r="C3" s="745"/>
      <c r="D3" s="746"/>
      <c r="E3" s="677" t="str">
        <f>Translations!$B$27</f>
        <v>Till början på sidan</v>
      </c>
      <c r="F3" s="676"/>
      <c r="G3" s="677"/>
      <c r="H3" s="676"/>
      <c r="I3" s="677"/>
      <c r="J3" s="676"/>
      <c r="K3" s="677"/>
      <c r="L3" s="676"/>
      <c r="M3" s="673"/>
      <c r="N3" s="674"/>
      <c r="O3" s="125"/>
    </row>
    <row r="4" spans="1:22" ht="13.5" customHeight="1" thickBot="1" x14ac:dyDescent="0.25">
      <c r="A4" s="65"/>
      <c r="B4" s="785"/>
      <c r="C4" s="786"/>
      <c r="D4" s="787"/>
      <c r="E4" s="677" t="str">
        <f>Translations!$B$28</f>
        <v>Till slutet på sidan</v>
      </c>
      <c r="F4" s="676"/>
      <c r="G4" s="807"/>
      <c r="H4" s="808"/>
      <c r="I4" s="677"/>
      <c r="J4" s="676"/>
      <c r="K4" s="677"/>
      <c r="L4" s="676"/>
      <c r="M4" s="678"/>
      <c r="N4" s="679"/>
      <c r="O4" s="125"/>
    </row>
    <row r="5" spans="1:22" ht="12.75" customHeight="1" thickBot="1" x14ac:dyDescent="0.25">
      <c r="A5" s="68"/>
      <c r="B5" s="143"/>
      <c r="C5" s="201"/>
      <c r="D5" s="145"/>
      <c r="E5" s="123"/>
      <c r="F5" s="145"/>
      <c r="G5" s="145"/>
      <c r="H5" s="145"/>
      <c r="I5" s="123"/>
      <c r="J5" s="123"/>
      <c r="K5" s="123"/>
      <c r="L5" s="123"/>
      <c r="M5" s="124"/>
      <c r="N5" s="124"/>
      <c r="O5" s="125"/>
    </row>
    <row r="6" spans="1:22" s="202" customFormat="1" ht="25.5" customHeight="1" thickBot="1" x14ac:dyDescent="0.25">
      <c r="A6" s="70"/>
      <c r="B6" s="71"/>
      <c r="C6" s="739" t="str">
        <f>Translations!$B$453</f>
        <v>G. Alternativa strategier</v>
      </c>
      <c r="D6" s="739"/>
      <c r="E6" s="739"/>
      <c r="F6" s="739"/>
      <c r="G6" s="739"/>
      <c r="H6" s="739"/>
      <c r="I6" s="739"/>
      <c r="J6" s="739"/>
      <c r="K6" s="739"/>
      <c r="L6" s="802" t="str">
        <f>IF(CNTR_InstHasImproveFallBack=TRUE,EUconst_Relevant,IF(COUNTA(CNTR_ListRelevantSections)&gt;0,EUconst_NotRelevant,EUconst_Relevant))</f>
        <v>relevant</v>
      </c>
      <c r="M6" s="803"/>
      <c r="N6" s="804"/>
      <c r="O6" s="84"/>
      <c r="Q6" s="204" t="s">
        <v>26</v>
      </c>
      <c r="R6" s="205"/>
      <c r="S6" s="205"/>
      <c r="T6" s="205"/>
      <c r="U6" s="205"/>
      <c r="V6" s="205"/>
    </row>
    <row r="7" spans="1:22" s="202" customFormat="1" ht="5.0999999999999996" customHeight="1" x14ac:dyDescent="0.2">
      <c r="A7" s="70"/>
      <c r="B7" s="71"/>
      <c r="C7" s="72"/>
      <c r="D7" s="75"/>
      <c r="E7" s="72"/>
      <c r="F7" s="72"/>
      <c r="G7" s="72"/>
      <c r="H7" s="72"/>
      <c r="I7" s="72"/>
      <c r="J7" s="72"/>
      <c r="K7" s="72"/>
      <c r="L7" s="206"/>
      <c r="M7" s="206"/>
      <c r="N7" s="206"/>
      <c r="O7" s="84"/>
      <c r="Q7" s="205"/>
      <c r="R7" s="205"/>
      <c r="S7" s="205"/>
      <c r="T7" s="205"/>
      <c r="U7" s="205"/>
      <c r="V7" s="205"/>
    </row>
    <row r="8" spans="1:22" x14ac:dyDescent="0.2">
      <c r="A8" s="68"/>
      <c r="B8" s="85"/>
      <c r="C8" s="76"/>
      <c r="D8" s="145"/>
      <c r="E8" s="76"/>
      <c r="F8" s="76"/>
      <c r="G8" s="76"/>
      <c r="H8" s="76"/>
      <c r="I8" s="76"/>
      <c r="J8" s="76"/>
      <c r="K8" s="767" t="str">
        <f>IF(L6=EUconst_NotRelevant,HYPERLINK("#JUMP_H_Top",EUconst_MsgNextSheet),HYPERLINK("",EUconst_MsgEnterThisSection))</f>
        <v>Skriv in uppgifter i detta avsnitt</v>
      </c>
      <c r="L8" s="768"/>
      <c r="M8" s="768"/>
      <c r="N8" s="769"/>
      <c r="O8" s="89"/>
    </row>
    <row r="9" spans="1:22" ht="5.0999999999999996" customHeight="1" x14ac:dyDescent="0.2">
      <c r="A9" s="207"/>
      <c r="B9" s="208"/>
      <c r="C9" s="209"/>
      <c r="D9" s="210"/>
      <c r="E9" s="211"/>
      <c r="F9" s="52"/>
      <c r="G9" s="211"/>
      <c r="H9" s="211"/>
      <c r="I9" s="211"/>
      <c r="J9" s="211"/>
      <c r="K9" s="211"/>
      <c r="L9" s="211"/>
      <c r="M9" s="211"/>
      <c r="N9" s="211"/>
      <c r="O9" s="212"/>
    </row>
    <row r="10" spans="1:22" s="1" customFormat="1" ht="18.75" customHeight="1" x14ac:dyDescent="0.2">
      <c r="A10" s="70"/>
      <c r="B10" s="83"/>
      <c r="C10" s="79">
        <v>12</v>
      </c>
      <c r="D10" s="705" t="str">
        <f>Translations!$B$454</f>
        <v>Utsläpp som bestäms genom alternativa metoder.</v>
      </c>
      <c r="E10" s="705"/>
      <c r="F10" s="705"/>
      <c r="G10" s="705"/>
      <c r="H10" s="705"/>
      <c r="I10" s="705"/>
      <c r="J10" s="705"/>
      <c r="K10" s="705"/>
      <c r="L10" s="705"/>
      <c r="M10" s="705"/>
      <c r="N10" s="705"/>
      <c r="O10" s="84"/>
      <c r="P10" s="8"/>
      <c r="Q10" s="77"/>
      <c r="R10" s="77"/>
      <c r="S10" s="77"/>
      <c r="T10" s="74"/>
      <c r="U10" s="74"/>
      <c r="V10" s="74"/>
    </row>
    <row r="11" spans="1:22" s="1" customFormat="1" ht="12.75" customHeight="1" x14ac:dyDescent="0.2">
      <c r="A11" s="70"/>
      <c r="B11" s="83"/>
      <c r="C11" s="41"/>
      <c r="D11" s="41"/>
      <c r="E11" s="41"/>
      <c r="F11" s="41"/>
      <c r="G11" s="41"/>
      <c r="H11" s="41"/>
      <c r="I11" s="41"/>
      <c r="J11" s="41"/>
      <c r="K11" s="41"/>
      <c r="L11" s="41"/>
      <c r="M11" s="41"/>
      <c r="N11" s="41"/>
      <c r="O11" s="84"/>
      <c r="P11" s="8"/>
      <c r="Q11" s="77"/>
      <c r="R11" s="77"/>
      <c r="S11" s="77"/>
      <c r="T11" s="74"/>
      <c r="U11" s="74"/>
      <c r="V11" s="74"/>
    </row>
    <row r="12" spans="1:22" s="1" customFormat="1" ht="38.85" customHeight="1" x14ac:dyDescent="0.2">
      <c r="A12" s="70"/>
      <c r="B12" s="83"/>
      <c r="C12" s="41"/>
      <c r="D12" s="41"/>
      <c r="E12" s="740" t="str">
        <f>Translations!$B$520</f>
        <v xml:space="preserve">OBSERVERA! De förbättringar som rapporteras här uppdaterar inte automatiskt övervakningsplanen. Om förbättringar kräver ändring av övervakningsplanen (se artikel 15 i MRR) måste en reviderad övervakningsplan lämnas in till Naturvårdsverket. </v>
      </c>
      <c r="F12" s="740"/>
      <c r="G12" s="740"/>
      <c r="H12" s="740"/>
      <c r="I12" s="740"/>
      <c r="J12" s="740"/>
      <c r="K12" s="740"/>
      <c r="L12" s="740"/>
      <c r="M12" s="740"/>
      <c r="N12" s="740"/>
      <c r="O12" s="84"/>
      <c r="P12" s="8"/>
      <c r="Q12" s="77"/>
      <c r="R12" s="77"/>
      <c r="S12" s="77"/>
      <c r="T12" s="74"/>
      <c r="U12" s="74"/>
      <c r="V12" s="74"/>
    </row>
    <row r="13" spans="1:22" ht="12.75" customHeight="1" x14ac:dyDescent="0.2">
      <c r="A13" s="68"/>
      <c r="B13" s="213"/>
      <c r="C13" s="41"/>
      <c r="D13" s="216"/>
      <c r="E13" s="301" t="str">
        <f>Translations!$B$617</f>
        <v>Förbättrande åtgärder kommer att vidtas:</v>
      </c>
      <c r="F13" s="302"/>
      <c r="G13" s="303"/>
      <c r="H13" s="304"/>
      <c r="I13" s="99"/>
      <c r="J13" s="305"/>
      <c r="K13" s="306" t="str">
        <f>Translations!$B$585</f>
        <v>När?</v>
      </c>
      <c r="L13" s="221"/>
      <c r="M13" s="217"/>
      <c r="N13" s="217"/>
      <c r="O13" s="212"/>
      <c r="U13" s="101" t="b">
        <f>CNTR_FallBackRelevant=EUconst_NotRelevant</f>
        <v>0</v>
      </c>
      <c r="V13" s="101" t="b">
        <f>OR(U13,AND(I13&lt;&gt;"",I13=FALSE))</f>
        <v>0</v>
      </c>
    </row>
    <row r="14" spans="1:22" ht="5.0999999999999996" customHeight="1" x14ac:dyDescent="0.2">
      <c r="A14" s="68"/>
      <c r="B14" s="213"/>
      <c r="C14" s="41"/>
      <c r="D14" s="216"/>
      <c r="E14" s="217"/>
      <c r="F14" s="217"/>
      <c r="G14" s="217"/>
      <c r="H14" s="217"/>
      <c r="I14" s="217"/>
      <c r="J14" s="217"/>
      <c r="K14" s="217"/>
      <c r="L14" s="217"/>
      <c r="M14" s="217"/>
      <c r="N14" s="217"/>
      <c r="O14" s="212"/>
    </row>
    <row r="15" spans="1:22" s="28" customFormat="1" ht="25.5" customHeight="1" x14ac:dyDescent="0.2">
      <c r="A15" s="70"/>
      <c r="B15" s="213"/>
      <c r="C15" s="15"/>
      <c r="E15" s="757" t="str">
        <f>Translations!$B$605</f>
        <v>Om förbättrande åtgärder ska vidtas, beskriv här vilken typ av åtgärder det är, tidsplanen för deras tillämpning och hur du har fastställt att de kommer att leda till en förbättring.
Om inga förbättrande åtgärder vidtas: Var vänlig beskriv här varför de fortfarande är tekniskt omöjliga eller varför de skulle orsaka orimliga kostnader.</v>
      </c>
      <c r="F15" s="757"/>
      <c r="G15" s="757"/>
      <c r="H15" s="757"/>
      <c r="I15" s="757"/>
      <c r="J15" s="757"/>
      <c r="K15" s="757"/>
      <c r="L15" s="757"/>
      <c r="M15" s="757"/>
      <c r="N15" s="90"/>
      <c r="O15" s="84"/>
      <c r="P15" s="8"/>
      <c r="Q15" s="214"/>
      <c r="R15" s="214"/>
      <c r="S15" s="214"/>
      <c r="T15" s="82"/>
      <c r="U15" s="82"/>
      <c r="V15" s="82"/>
    </row>
    <row r="16" spans="1:22" s="28" customFormat="1" ht="38.85" customHeight="1" x14ac:dyDescent="0.2">
      <c r="A16" s="70"/>
      <c r="B16" s="213"/>
      <c r="C16" s="15"/>
      <c r="E16" s="757" t="str">
        <f>Translations!$B$618</f>
        <v>Om förbättrande åtgärder ska vidtas utan direkt effekt på nivåerna, dvs. nivå 1 kommer fortfarande inte att uppnås men åtgärderna förbättrar tillförlitligheten för de uppgifter som används i den alternativa metoden eller gör uppgifterna mindre utsatta för ingående risker eller kontrollrisker, bör du här beskriva vilken typ av åtgärder det är, tidsplanen för deras genomförande och hur du har fastställt att de kommer att leda till en förbättring.</v>
      </c>
      <c r="F16" s="757"/>
      <c r="G16" s="757"/>
      <c r="H16" s="757"/>
      <c r="I16" s="757"/>
      <c r="J16" s="757"/>
      <c r="K16" s="757"/>
      <c r="L16" s="757"/>
      <c r="M16" s="757"/>
      <c r="N16" s="90"/>
      <c r="O16" s="84"/>
      <c r="P16" s="8"/>
      <c r="Q16" s="214"/>
      <c r="R16" s="214"/>
      <c r="S16" s="214"/>
      <c r="T16" s="82"/>
      <c r="U16" s="82"/>
      <c r="V16" s="82"/>
    </row>
    <row r="17" spans="1:22" s="28" customFormat="1" ht="5.0999999999999996" customHeight="1" x14ac:dyDescent="0.2">
      <c r="A17" s="70"/>
      <c r="B17" s="213"/>
      <c r="C17" s="15"/>
      <c r="E17" s="150"/>
      <c r="F17" s="150"/>
      <c r="G17" s="150"/>
      <c r="H17" s="150"/>
      <c r="I17" s="150"/>
      <c r="J17" s="150"/>
      <c r="K17" s="150"/>
      <c r="L17" s="150"/>
      <c r="M17" s="150"/>
      <c r="N17" s="90"/>
      <c r="O17" s="84"/>
      <c r="P17" s="8"/>
      <c r="Q17" s="214"/>
      <c r="R17" s="214"/>
      <c r="S17" s="214"/>
      <c r="T17" s="82"/>
      <c r="U17" s="82"/>
      <c r="V17" s="82"/>
    </row>
    <row r="18" spans="1:22" s="28" customFormat="1" ht="25.5" customHeight="1" x14ac:dyDescent="0.2">
      <c r="A18" s="70"/>
      <c r="B18" s="213"/>
      <c r="C18" s="15"/>
      <c r="D18" s="121"/>
      <c r="E18" s="757" t="str">
        <f>Translations!$B$619</f>
        <v>Om inga förbättrande åtgärder vidtas: Var vänlig beskriv här varför de fortfarande är tekniskt omöjliga eller varför de skulle orsaka orimliga kostnader för att tillämpa minst nivå 1.</v>
      </c>
      <c r="F18" s="757"/>
      <c r="G18" s="757"/>
      <c r="H18" s="757"/>
      <c r="I18" s="757"/>
      <c r="J18" s="757"/>
      <c r="K18" s="757"/>
      <c r="L18" s="757"/>
      <c r="M18" s="757"/>
      <c r="N18" s="90"/>
      <c r="O18" s="84"/>
      <c r="P18" s="8"/>
      <c r="Q18" s="214"/>
      <c r="R18" s="214"/>
      <c r="S18" s="214"/>
      <c r="T18" s="82"/>
      <c r="U18" s="82"/>
      <c r="V18" s="82"/>
    </row>
    <row r="19" spans="1:22" ht="12.75" customHeight="1" thickBot="1" x14ac:dyDescent="0.25">
      <c r="A19" s="68"/>
      <c r="B19" s="213"/>
      <c r="C19" s="129"/>
      <c r="D19" s="130"/>
      <c r="E19" s="131"/>
      <c r="F19" s="132"/>
      <c r="G19" s="133"/>
      <c r="H19" s="133"/>
      <c r="I19" s="133"/>
      <c r="J19" s="133"/>
      <c r="K19" s="133"/>
      <c r="L19" s="133"/>
      <c r="M19" s="133"/>
      <c r="N19" s="133"/>
      <c r="O19" s="212"/>
    </row>
    <row r="20" spans="1:22" ht="12.75" customHeight="1" x14ac:dyDescent="0.2">
      <c r="A20" s="68"/>
      <c r="B20" s="213"/>
      <c r="C20" s="41"/>
      <c r="D20" s="216"/>
      <c r="E20" s="217"/>
      <c r="F20" s="217"/>
      <c r="G20" s="217"/>
      <c r="H20" s="217"/>
      <c r="I20" s="217"/>
      <c r="J20" s="217"/>
      <c r="K20" s="217"/>
      <c r="L20" s="217"/>
      <c r="M20" s="217"/>
      <c r="N20" s="217"/>
      <c r="O20" s="212"/>
    </row>
    <row r="21" spans="1:22" s="28" customFormat="1" ht="12.75" customHeight="1" x14ac:dyDescent="0.2">
      <c r="A21" s="70"/>
      <c r="B21" s="213"/>
      <c r="C21" s="15"/>
      <c r="D21" s="121"/>
      <c r="E21" s="734" t="str">
        <f>Translations!$B$588</f>
        <v>Om du behöver mer utrymme för beskrivningen kan du också använda externa filer och hänvisa till dem här.</v>
      </c>
      <c r="F21" s="734"/>
      <c r="G21" s="734"/>
      <c r="H21" s="734"/>
      <c r="I21" s="734"/>
      <c r="J21" s="734"/>
      <c r="K21" s="734"/>
      <c r="L21" s="734"/>
      <c r="M21" s="734"/>
      <c r="N21" s="90"/>
      <c r="O21" s="84"/>
      <c r="P21" s="8"/>
      <c r="Q21" s="214"/>
      <c r="R21" s="214"/>
      <c r="S21" s="214"/>
      <c r="T21" s="82"/>
      <c r="U21" s="82"/>
      <c r="V21" s="82"/>
    </row>
    <row r="22" spans="1:22" x14ac:dyDescent="0.2">
      <c r="A22" s="68"/>
      <c r="B22" s="213"/>
      <c r="C22" s="41"/>
      <c r="D22" s="216"/>
      <c r="E22" s="820"/>
      <c r="F22" s="821"/>
      <c r="G22" s="821"/>
      <c r="H22" s="821"/>
      <c r="I22" s="821"/>
      <c r="J22" s="821"/>
      <c r="K22" s="821"/>
      <c r="L22" s="821"/>
      <c r="M22" s="821"/>
      <c r="N22" s="822"/>
      <c r="O22" s="212"/>
      <c r="V22" s="101" t="b">
        <f>U13</f>
        <v>0</v>
      </c>
    </row>
    <row r="23" spans="1:22" x14ac:dyDescent="0.2">
      <c r="A23" s="68"/>
      <c r="B23" s="213"/>
      <c r="C23" s="41"/>
      <c r="D23" s="216"/>
      <c r="E23" s="788"/>
      <c r="F23" s="789"/>
      <c r="G23" s="789"/>
      <c r="H23" s="789"/>
      <c r="I23" s="789"/>
      <c r="J23" s="789"/>
      <c r="K23" s="789"/>
      <c r="L23" s="789"/>
      <c r="M23" s="789"/>
      <c r="N23" s="790"/>
      <c r="O23" s="212"/>
      <c r="Q23" s="225"/>
      <c r="V23" s="101" t="b">
        <f t="shared" ref="V23:V31" si="0">V22</f>
        <v>0</v>
      </c>
    </row>
    <row r="24" spans="1:22" x14ac:dyDescent="0.2">
      <c r="A24" s="68"/>
      <c r="B24" s="213"/>
      <c r="C24" s="41"/>
      <c r="D24" s="216"/>
      <c r="E24" s="788"/>
      <c r="F24" s="789"/>
      <c r="G24" s="789"/>
      <c r="H24" s="789"/>
      <c r="I24" s="789"/>
      <c r="J24" s="789"/>
      <c r="K24" s="789"/>
      <c r="L24" s="789"/>
      <c r="M24" s="789"/>
      <c r="N24" s="790"/>
      <c r="O24" s="212"/>
      <c r="V24" s="101" t="b">
        <f t="shared" si="0"/>
        <v>0</v>
      </c>
    </row>
    <row r="25" spans="1:22" x14ac:dyDescent="0.2">
      <c r="A25" s="68"/>
      <c r="B25" s="213"/>
      <c r="C25" s="41"/>
      <c r="D25" s="216"/>
      <c r="E25" s="788"/>
      <c r="F25" s="789"/>
      <c r="G25" s="789"/>
      <c r="H25" s="789"/>
      <c r="I25" s="789"/>
      <c r="J25" s="789"/>
      <c r="K25" s="789"/>
      <c r="L25" s="789"/>
      <c r="M25" s="789"/>
      <c r="N25" s="790"/>
      <c r="O25" s="212"/>
      <c r="V25" s="101" t="b">
        <f t="shared" si="0"/>
        <v>0</v>
      </c>
    </row>
    <row r="26" spans="1:22" x14ac:dyDescent="0.2">
      <c r="A26" s="68"/>
      <c r="B26" s="213"/>
      <c r="C26" s="41"/>
      <c r="D26" s="216"/>
      <c r="E26" s="788"/>
      <c r="F26" s="789"/>
      <c r="G26" s="789"/>
      <c r="H26" s="789"/>
      <c r="I26" s="789"/>
      <c r="J26" s="789"/>
      <c r="K26" s="789"/>
      <c r="L26" s="789"/>
      <c r="M26" s="789"/>
      <c r="N26" s="790"/>
      <c r="O26" s="212"/>
      <c r="V26" s="101" t="b">
        <f t="shared" si="0"/>
        <v>0</v>
      </c>
    </row>
    <row r="27" spans="1:22" x14ac:dyDescent="0.2">
      <c r="A27" s="68"/>
      <c r="B27" s="213"/>
      <c r="C27" s="41"/>
      <c r="D27" s="216"/>
      <c r="E27" s="788"/>
      <c r="F27" s="789"/>
      <c r="G27" s="789"/>
      <c r="H27" s="789"/>
      <c r="I27" s="789"/>
      <c r="J27" s="789"/>
      <c r="K27" s="789"/>
      <c r="L27" s="789"/>
      <c r="M27" s="789"/>
      <c r="N27" s="790"/>
      <c r="O27" s="212"/>
      <c r="V27" s="101" t="b">
        <f t="shared" si="0"/>
        <v>0</v>
      </c>
    </row>
    <row r="28" spans="1:22" x14ac:dyDescent="0.2">
      <c r="A28" s="68"/>
      <c r="B28" s="213"/>
      <c r="C28" s="41"/>
      <c r="D28" s="216"/>
      <c r="E28" s="788"/>
      <c r="F28" s="789"/>
      <c r="G28" s="789"/>
      <c r="H28" s="789"/>
      <c r="I28" s="789"/>
      <c r="J28" s="789"/>
      <c r="K28" s="789"/>
      <c r="L28" s="789"/>
      <c r="M28" s="789"/>
      <c r="N28" s="790"/>
      <c r="O28" s="212"/>
      <c r="V28" s="101" t="b">
        <f t="shared" si="0"/>
        <v>0</v>
      </c>
    </row>
    <row r="29" spans="1:22" x14ac:dyDescent="0.2">
      <c r="A29" s="68"/>
      <c r="B29" s="213"/>
      <c r="C29" s="41"/>
      <c r="D29" s="216"/>
      <c r="E29" s="788"/>
      <c r="F29" s="789"/>
      <c r="G29" s="789"/>
      <c r="H29" s="789"/>
      <c r="I29" s="789"/>
      <c r="J29" s="789"/>
      <c r="K29" s="789"/>
      <c r="L29" s="789"/>
      <c r="M29" s="789"/>
      <c r="N29" s="790"/>
      <c r="O29" s="212"/>
      <c r="V29" s="101" t="b">
        <f t="shared" si="0"/>
        <v>0</v>
      </c>
    </row>
    <row r="30" spans="1:22" x14ac:dyDescent="0.2">
      <c r="A30" s="68"/>
      <c r="B30" s="213"/>
      <c r="C30" s="41"/>
      <c r="D30" s="216"/>
      <c r="E30" s="788"/>
      <c r="F30" s="789"/>
      <c r="G30" s="789"/>
      <c r="H30" s="789"/>
      <c r="I30" s="789"/>
      <c r="J30" s="789"/>
      <c r="K30" s="789"/>
      <c r="L30" s="789"/>
      <c r="M30" s="789"/>
      <c r="N30" s="790"/>
      <c r="O30" s="212"/>
      <c r="V30" s="101" t="b">
        <f t="shared" si="0"/>
        <v>0</v>
      </c>
    </row>
    <row r="31" spans="1:22" x14ac:dyDescent="0.2">
      <c r="A31" s="68"/>
      <c r="B31" s="213"/>
      <c r="C31" s="41"/>
      <c r="D31" s="216"/>
      <c r="E31" s="791"/>
      <c r="F31" s="792"/>
      <c r="G31" s="792"/>
      <c r="H31" s="792"/>
      <c r="I31" s="792"/>
      <c r="J31" s="792"/>
      <c r="K31" s="792"/>
      <c r="L31" s="792"/>
      <c r="M31" s="792"/>
      <c r="N31" s="793"/>
      <c r="O31" s="212"/>
      <c r="V31" s="101" t="b">
        <f t="shared" si="0"/>
        <v>0</v>
      </c>
    </row>
    <row r="32" spans="1:22" ht="13.5" customHeight="1" thickBot="1" x14ac:dyDescent="0.25">
      <c r="A32" s="68"/>
      <c r="B32" s="213"/>
      <c r="C32" s="129"/>
      <c r="D32" s="130"/>
      <c r="E32" s="131"/>
      <c r="F32" s="132"/>
      <c r="G32" s="133"/>
      <c r="H32" s="133"/>
      <c r="I32" s="133"/>
      <c r="J32" s="133"/>
      <c r="K32" s="133"/>
      <c r="L32" s="133"/>
      <c r="M32" s="133"/>
      <c r="N32" s="133"/>
      <c r="O32" s="212"/>
    </row>
    <row r="33" spans="1:18" x14ac:dyDescent="0.2">
      <c r="A33" s="68"/>
      <c r="B33" s="213"/>
      <c r="C33" s="124"/>
      <c r="D33" s="124"/>
      <c r="E33" s="124"/>
      <c r="F33" s="124"/>
      <c r="G33" s="124"/>
      <c r="H33" s="124"/>
      <c r="I33" s="124"/>
      <c r="J33" s="124"/>
      <c r="K33" s="124"/>
      <c r="L33" s="124"/>
      <c r="M33" s="124"/>
      <c r="N33" s="124"/>
      <c r="O33" s="212"/>
    </row>
    <row r="34" spans="1:18" ht="15" customHeight="1" x14ac:dyDescent="0.2">
      <c r="A34" s="68"/>
      <c r="B34" s="227"/>
      <c r="C34" s="52"/>
      <c r="D34" s="228"/>
      <c r="E34" s="52"/>
      <c r="F34" s="617" t="s">
        <v>941</v>
      </c>
      <c r="G34" s="618"/>
      <c r="H34" s="618"/>
      <c r="I34" s="618"/>
      <c r="J34" s="618"/>
      <c r="K34" s="618"/>
      <c r="L34" s="619"/>
      <c r="M34" s="76"/>
      <c r="N34" s="76"/>
      <c r="O34" s="67"/>
      <c r="Q34" s="57" t="s">
        <v>15</v>
      </c>
      <c r="R34" s="134" t="str">
        <f>"#JUMP_L_Top"</f>
        <v>#JUMP_L_Top</v>
      </c>
    </row>
    <row r="35" spans="1:18" ht="13.5" customHeight="1" thickBot="1" x14ac:dyDescent="0.25">
      <c r="A35" s="191"/>
      <c r="B35" s="191"/>
      <c r="C35" s="195"/>
      <c r="D35" s="195"/>
      <c r="E35" s="195"/>
      <c r="F35" s="195"/>
      <c r="G35" s="195"/>
      <c r="H35" s="195"/>
      <c r="I35" s="195"/>
      <c r="J35" s="195"/>
      <c r="K35" s="195"/>
      <c r="L35" s="195"/>
      <c r="M35" s="195"/>
      <c r="N35" s="195"/>
      <c r="O35" s="229"/>
    </row>
  </sheetData>
  <sheetProtection sheet="1" objects="1" scenarios="1" formatCells="0" formatColumns="0" formatRows="0"/>
  <mergeCells count="36">
    <mergeCell ref="M2:N2"/>
    <mergeCell ref="E3:F3"/>
    <mergeCell ref="G3:H3"/>
    <mergeCell ref="I3:J3"/>
    <mergeCell ref="K3:L3"/>
    <mergeCell ref="M3:N3"/>
    <mergeCell ref="I2:J2"/>
    <mergeCell ref="K2:L2"/>
    <mergeCell ref="E22:N22"/>
    <mergeCell ref="E23:N23"/>
    <mergeCell ref="E4:F4"/>
    <mergeCell ref="G4:H4"/>
    <mergeCell ref="I4:J4"/>
    <mergeCell ref="K4:L4"/>
    <mergeCell ref="M4:N4"/>
    <mergeCell ref="E12:N12"/>
    <mergeCell ref="E15:M15"/>
    <mergeCell ref="E16:M16"/>
    <mergeCell ref="E18:M18"/>
    <mergeCell ref="E21:M21"/>
    <mergeCell ref="B2:D4"/>
    <mergeCell ref="E2:F2"/>
    <mergeCell ref="G2:H2"/>
    <mergeCell ref="E31:N31"/>
    <mergeCell ref="F34:L34"/>
    <mergeCell ref="E25:N25"/>
    <mergeCell ref="E26:N26"/>
    <mergeCell ref="E27:N27"/>
    <mergeCell ref="E28:N28"/>
    <mergeCell ref="E29:N29"/>
    <mergeCell ref="E30:N30"/>
    <mergeCell ref="E24:N24"/>
    <mergeCell ref="C6:K6"/>
    <mergeCell ref="L6:N6"/>
    <mergeCell ref="K8:N8"/>
    <mergeCell ref="D10:N10"/>
  </mergeCells>
  <conditionalFormatting sqref="L13">
    <cfRule type="expression" dxfId="5" priority="1">
      <formula>$V13=TRUE</formula>
    </cfRule>
    <cfRule type="expression" dxfId="4" priority="2">
      <formula>$Z13=TRUE</formula>
    </cfRule>
  </conditionalFormatting>
  <conditionalFormatting sqref="E22:N31">
    <cfRule type="expression" dxfId="3" priority="3">
      <formula>$V22=TRUE</formula>
    </cfRule>
  </conditionalFormatting>
  <conditionalFormatting sqref="I13">
    <cfRule type="expression" dxfId="2" priority="4">
      <formula>$U13=TRUE</formula>
    </cfRule>
  </conditionalFormatting>
  <dataValidations count="1">
    <dataValidation type="list" allowBlank="1" showInputMessage="1" showErrorMessage="1" sqref="I13">
      <formula1>EUconst_TrueFalse</formula1>
    </dataValidation>
  </dataValidations>
  <hyperlinks>
    <hyperlink ref="G2" location="JUMP_a_Content" display="JUMP_a_Content"/>
    <hyperlink ref="I2" location="F_MeasurementBasedApproaches!C6" display="F_MeasurementBasedApproaches!C6"/>
    <hyperlink ref="K2" location="JUMP_L_Top" display="JUMP_L_Top"/>
    <hyperlink ref="E3" location="JUMP_G_Top" display="JUMP_G_Top"/>
    <hyperlink ref="E4" location="JUMP_G_Bottom" display="JUMP_G_Bottom"/>
    <hyperlink ref="F34" location="JUMP_L_Top" display="JUMP_L_Top"/>
  </hyperlinks>
  <pageMargins left="0.78740157480314965" right="0.78740157480314965" top="0.78740157480314965" bottom="0.78740157480314965" header="0.39370078740157483" footer="0.39370078740157483"/>
  <pageSetup paperSize="9" scale="59" fitToHeight="9" orientation="portrait" r:id="rId1"/>
  <headerFooter>
    <oddHeader>&amp;L&amp;F, &amp;A&amp;R&amp;D, &amp;T</oddHead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193</vt:i4>
      </vt:variant>
    </vt:vector>
  </HeadingPairs>
  <TitlesOfParts>
    <vt:vector size="207" baseType="lpstr">
      <vt:lpstr>a_Innehåll</vt:lpstr>
      <vt:lpstr>b_Riktlinjer och villkor</vt:lpstr>
      <vt:lpstr>A_OperatorInst ID</vt:lpstr>
      <vt:lpstr>B_Beskrivning av förbättringar</vt:lpstr>
      <vt:lpstr>C_VerRappAvvikelser</vt:lpstr>
      <vt:lpstr>D_VerRappFörbättring</vt:lpstr>
      <vt:lpstr>E_Bränsle- materialmängder</vt:lpstr>
      <vt:lpstr>F_ Mätningsbaserad metod</vt:lpstr>
      <vt:lpstr>G_Alternativ metod</vt:lpstr>
      <vt:lpstr>H_Ytterligare information</vt:lpstr>
      <vt:lpstr>EUwideConstants</vt:lpstr>
      <vt:lpstr>MSParameters</vt:lpstr>
      <vt:lpstr>Translations</vt:lpstr>
      <vt:lpstr>VersionDocumentation</vt:lpstr>
      <vt:lpstr>a_Innehåll!_GoBack</vt:lpstr>
      <vt:lpstr>ActivityDataTiers</vt:lpstr>
      <vt:lpstr>AnalysisFrequency</vt:lpstr>
      <vt:lpstr>AnnexIActivities</vt:lpstr>
      <vt:lpstr>BiomassTiers</vt:lpstr>
      <vt:lpstr>CarbonContentTiers</vt:lpstr>
      <vt:lpstr>'E_Bränsle- materialmängder'!CNTR_CalcRelevant</vt:lpstr>
      <vt:lpstr>CNTR_Category</vt:lpstr>
      <vt:lpstr>CNTR_FallBackRelevant</vt:lpstr>
      <vt:lpstr>CNTR_GenImpRelevant</vt:lpstr>
      <vt:lpstr>CNTR_InstHasImproveCEMS</vt:lpstr>
      <vt:lpstr>CNTR_InstHasImproveFallBack</vt:lpstr>
      <vt:lpstr>CNTR_InstHasImproveGeneral</vt:lpstr>
      <vt:lpstr>CNTR_InstHasImproveSourceStream</vt:lpstr>
      <vt:lpstr>CNTR_InstHasImproveVR</vt:lpstr>
      <vt:lpstr>CNTR_IsCategoryA</vt:lpstr>
      <vt:lpstr>CNTR_ListRelevantSections</vt:lpstr>
      <vt:lpstr>'F_ Mätningsbaserad metod'!CNTR_MeasurementRelevant</vt:lpstr>
      <vt:lpstr>CNTR_SmallEmitter</vt:lpstr>
      <vt:lpstr>CNTR_TierList</vt:lpstr>
      <vt:lpstr>CNTR_TierListColumn</vt:lpstr>
      <vt:lpstr>CNTR_VerRepImpRelevant</vt:lpstr>
      <vt:lpstr>ConversionFactorTiers</vt:lpstr>
      <vt:lpstr>EFTiers</vt:lpstr>
      <vt:lpstr>EFUnits</vt:lpstr>
      <vt:lpstr>EUconst_ActivityDeterminationMethod</vt:lpstr>
      <vt:lpstr>EUconst_AnnexIList</vt:lpstr>
      <vt:lpstr>EUConst_AnnexIListCRF</vt:lpstr>
      <vt:lpstr>EUConst_AnnexIListGHG</vt:lpstr>
      <vt:lpstr>EUconst_CEMSHighestTier</vt:lpstr>
      <vt:lpstr>EUconst_CEMSHighestTiers</vt:lpstr>
      <vt:lpstr>EUconst_CEMSMinimumTier</vt:lpstr>
      <vt:lpstr>EUconst_CEMSMinimumTiers</vt:lpstr>
      <vt:lpstr>EUconst_CEMSType</vt:lpstr>
      <vt:lpstr>EUconst_CNTR_ActivityData</vt:lpstr>
      <vt:lpstr>EUconst_CNTR_BiomassContent</vt:lpstr>
      <vt:lpstr>EUconst_CNTR_CarbonContent</vt:lpstr>
      <vt:lpstr>EUconst_CNTR_CCSInstID</vt:lpstr>
      <vt:lpstr>EUconst_CNTR_CCSInstName</vt:lpstr>
      <vt:lpstr>EUconst_CNTR_CCSOpName</vt:lpstr>
      <vt:lpstr>EUconst_CNTR_CEMS</vt:lpstr>
      <vt:lpstr>EUconst_CNTR_ConversionFactor</vt:lpstr>
      <vt:lpstr>EUconst_CNTR_EF</vt:lpstr>
      <vt:lpstr>EUconst_CNTR_NCV</vt:lpstr>
      <vt:lpstr>EUconst_CNTR_NonSustBiomassContent</vt:lpstr>
      <vt:lpstr>EUconst_CNTR_NoSmallEmitter</vt:lpstr>
      <vt:lpstr>EUconst_CNTR_OxidationFactor</vt:lpstr>
      <vt:lpstr>EUconst_CNTR_SmallEmitter</vt:lpstr>
      <vt:lpstr>EUconst_CNTR_SourceCategory</vt:lpstr>
      <vt:lpstr>EUconst_CNTR_SourceStreamClass</vt:lpstr>
      <vt:lpstr>EUconst_CNTR_SourceStreamName</vt:lpstr>
      <vt:lpstr>EUconst_CO2TransferTypes</vt:lpstr>
      <vt:lpstr>EUConst_CombustionList</vt:lpstr>
      <vt:lpstr>EUconst_DefaultValues</vt:lpstr>
      <vt:lpstr>EUconst_DefaultValuesBio</vt:lpstr>
      <vt:lpstr>EUconst_DeviationsReasons</vt:lpstr>
      <vt:lpstr>EUconst_DeviationsReasonsVer</vt:lpstr>
      <vt:lpstr>EUconst_ERR_CheckEstimatedEmissions</vt:lpstr>
      <vt:lpstr>EUconst_ERR_Incomplete</vt:lpstr>
      <vt:lpstr>EUconst_ERR_Inconsistent</vt:lpstr>
      <vt:lpstr>EUconst_ERR_NoN2OSmallEmitters</vt:lpstr>
      <vt:lpstr>EUconst_ERR_ThreshholdDeminimis</vt:lpstr>
      <vt:lpstr>EUconst_ERR_ThreshholdMinor</vt:lpstr>
      <vt:lpstr>EUconst_FactorRelevant</vt:lpstr>
      <vt:lpstr>EUconst_FactorRelevantInklPFC</vt:lpstr>
      <vt:lpstr>EUconst_FactorRelevantPFC</vt:lpstr>
      <vt:lpstr>EUconst_FactorRelevantUncertainty</vt:lpstr>
      <vt:lpstr>EUconst_FallBack</vt:lpstr>
      <vt:lpstr>EUconst_Fuel</vt:lpstr>
      <vt:lpstr>EUconst_FurtherGuidancePoint1</vt:lpstr>
      <vt:lpstr>EUconst_GJ</vt:lpstr>
      <vt:lpstr>EUconst_GJpkNm3</vt:lpstr>
      <vt:lpstr>EUconst_GJpt</vt:lpstr>
      <vt:lpstr>EUconst_gpNm3</vt:lpstr>
      <vt:lpstr>EUconst_hpa</vt:lpstr>
      <vt:lpstr>EUconst_InstCategoryList</vt:lpstr>
      <vt:lpstr>EUconst_InstCategoryYears</vt:lpstr>
      <vt:lpstr>EUconst_kNm3</vt:lpstr>
      <vt:lpstr>EUconst_kNm3pa</vt:lpstr>
      <vt:lpstr>EUconst_MassBalance</vt:lpstr>
      <vt:lpstr>EUconst_MeasurementPoint</vt:lpstr>
      <vt:lpstr>EUconst_MeasurementPointID</vt:lpstr>
      <vt:lpstr>Euconst_MPReferenceDateTypes</vt:lpstr>
      <vt:lpstr>EUconst_Msg_UnreasonableCosts</vt:lpstr>
      <vt:lpstr>EUconst_MsgEnterThisSection</vt:lpstr>
      <vt:lpstr>EUconst_MsgGoOn</vt:lpstr>
      <vt:lpstr>EUconst_MsgGoOnPFC</vt:lpstr>
      <vt:lpstr>EUconst_MsgGuidanceAbove</vt:lpstr>
      <vt:lpstr>EUconst_MsgNextSheet</vt:lpstr>
      <vt:lpstr>EUconst_MsgSmallEmitters</vt:lpstr>
      <vt:lpstr>EUconst_MsgTierActivityLevel</vt:lpstr>
      <vt:lpstr>EUconst_MsgTierCKD</vt:lpstr>
      <vt:lpstr>EUconst_MSlist</vt:lpstr>
      <vt:lpstr>EUconst_MSlistISOcodes</vt:lpstr>
      <vt:lpstr>EUconst_NA</vt:lpstr>
      <vt:lpstr>EUconst_Nm3ph</vt:lpstr>
      <vt:lpstr>EUconst_NotApplicable</vt:lpstr>
      <vt:lpstr>EUconst_NoTier</vt:lpstr>
      <vt:lpstr>EUconst_NotRelevant</vt:lpstr>
      <vt:lpstr>EUconst_OwnerInstrument</vt:lpstr>
      <vt:lpstr>EUconst_PipelineApproaches</vt:lpstr>
      <vt:lpstr>EUconst_ProcessCarbonate</vt:lpstr>
      <vt:lpstr>EUconst_ProcessPFC</vt:lpstr>
      <vt:lpstr>EUconst_Relevant</vt:lpstr>
      <vt:lpstr>EUConst_RelSectionCalc</vt:lpstr>
      <vt:lpstr>EUConst_RelSectionFallback</vt:lpstr>
      <vt:lpstr>EUConst_RelSectionMeasure</vt:lpstr>
      <vt:lpstr>EUConst_RelSectionN2O</vt:lpstr>
      <vt:lpstr>EUConst_RelSectionPFC</vt:lpstr>
      <vt:lpstr>EUconst_ReportingYear</vt:lpstr>
      <vt:lpstr>Euconst_SourceStream</vt:lpstr>
      <vt:lpstr>EUconst_SourceStreamID</vt:lpstr>
      <vt:lpstr>EUconst_SumBioCO2</vt:lpstr>
      <vt:lpstr>EUconst_SumBioEnergyIN</vt:lpstr>
      <vt:lpstr>EUconst_SumCO2</vt:lpstr>
      <vt:lpstr>EUconst_SumEnergyIN</vt:lpstr>
      <vt:lpstr>EUconst_SumN2O</vt:lpstr>
      <vt:lpstr>EUconst_SumNonSustBioCO2</vt:lpstr>
      <vt:lpstr>EUconst_SumPFC</vt:lpstr>
      <vt:lpstr>EUconst_t</vt:lpstr>
      <vt:lpstr>EUconst_tC</vt:lpstr>
      <vt:lpstr>EUconst_tCO2pkNm3</vt:lpstr>
      <vt:lpstr>EUconst_tCO2pt</vt:lpstr>
      <vt:lpstr>EUconst_tCO2pTJ</vt:lpstr>
      <vt:lpstr>EUconst_tCO2pTJOrtCO2pt</vt:lpstr>
      <vt:lpstr>EUconst_tCpkNm3</vt:lpstr>
      <vt:lpstr>EUconst_tCpt</vt:lpstr>
      <vt:lpstr>EUconst_tCptorNA</vt:lpstr>
      <vt:lpstr>EUconst_tCptortCO2pknm3</vt:lpstr>
      <vt:lpstr>EUconst_tCptOrtCpkNm3</vt:lpstr>
      <vt:lpstr>EUConst_TierActivityListNames</vt:lpstr>
      <vt:lpstr>EUconst_TJ</vt:lpstr>
      <vt:lpstr>EUconst_torkNm3</vt:lpstr>
      <vt:lpstr>EUconst_torkNm3orNA</vt:lpstr>
      <vt:lpstr>EUconst_TransCO2Approach</vt:lpstr>
      <vt:lpstr>EUconst_TrueFalse</vt:lpstr>
      <vt:lpstr>EUconst_Unit</vt:lpstr>
      <vt:lpstr>EUconst_Value</vt:lpstr>
      <vt:lpstr>EUconst_VerRepNonConformImprove</vt:lpstr>
      <vt:lpstr>Euconst_VersionTracking</vt:lpstr>
      <vt:lpstr>EUconst_Year</vt:lpstr>
      <vt:lpstr>JUMP_6d</vt:lpstr>
      <vt:lpstr>JUMP_A_1</vt:lpstr>
      <vt:lpstr>JUMP_A_2</vt:lpstr>
      <vt:lpstr>JUMP_A_4</vt:lpstr>
      <vt:lpstr>JUMP_a_Content</vt:lpstr>
      <vt:lpstr>JUMP_B_6</vt:lpstr>
      <vt:lpstr>JUMP_B_7</vt:lpstr>
      <vt:lpstr>JUMP_B_Bottom</vt:lpstr>
      <vt:lpstr>JUMP_B_Bottom1</vt:lpstr>
      <vt:lpstr>JUMP_b_Guidelines_Top</vt:lpstr>
      <vt:lpstr>JUMP_b_Guidlines_Bottom</vt:lpstr>
      <vt:lpstr>JUMP_B_MeasurementPoints</vt:lpstr>
      <vt:lpstr>JUMP_B_Top1</vt:lpstr>
      <vt:lpstr>JUMP_C_Bottom1</vt:lpstr>
      <vt:lpstr>JUMP_C_Top</vt:lpstr>
      <vt:lpstr>JUMP_C_Top1</vt:lpstr>
      <vt:lpstr>JUMP_D_Bottom</vt:lpstr>
      <vt:lpstr>JUMP_D_Top</vt:lpstr>
      <vt:lpstr>'E_Bränsle- materialmängder'!JUMP_E_8</vt:lpstr>
      <vt:lpstr>'E_Bränsle- materialmängder'!JUMP_E_Bottom</vt:lpstr>
      <vt:lpstr>JUMP_E_Top</vt:lpstr>
      <vt:lpstr>'F_ Mätningsbaserad metod'!JUMP_F_10</vt:lpstr>
      <vt:lpstr>'F_ Mätningsbaserad metod'!JUMP_F_Bottom</vt:lpstr>
      <vt:lpstr>JUMP_F_Top</vt:lpstr>
      <vt:lpstr>JUMP_G_12</vt:lpstr>
      <vt:lpstr>JUMP_G_Bottom</vt:lpstr>
      <vt:lpstr>JUMP_G_Top</vt:lpstr>
      <vt:lpstr>JUMP_H_14</vt:lpstr>
      <vt:lpstr>JUMP_H_15</vt:lpstr>
      <vt:lpstr>JUMP_L_26</vt:lpstr>
      <vt:lpstr>JUMP_L_Top</vt:lpstr>
      <vt:lpstr>MeasurementTiers</vt:lpstr>
      <vt:lpstr>MeteringDevices</vt:lpstr>
      <vt:lpstr>NCVTiers</vt:lpstr>
      <vt:lpstr>NCVUnits</vt:lpstr>
      <vt:lpstr>OperationType</vt:lpstr>
      <vt:lpstr>PctUnits</vt:lpstr>
      <vt:lpstr>PFCCellTypes</vt:lpstr>
      <vt:lpstr>PFCMethods</vt:lpstr>
      <vt:lpstr>PFCTiers</vt:lpstr>
      <vt:lpstr>PFCUnits</vt:lpstr>
      <vt:lpstr>SourceCategory</vt:lpstr>
      <vt:lpstr>SourceCategoryCEMS</vt:lpstr>
      <vt:lpstr>SpecifiedEmissions2</vt:lpstr>
      <vt:lpstr>a_Innehåll!Utskriftsområde</vt:lpstr>
      <vt:lpstr>'A_OperatorInst ID'!Utskriftsområde</vt:lpstr>
      <vt:lpstr>'B_Beskrivning av förbättringar'!Utskriftsområde</vt:lpstr>
      <vt:lpstr>'b_Riktlinjer och villkor'!Utskriftsområde</vt:lpstr>
      <vt:lpstr>C_VerRappAvvikelser!Utskriftsområde</vt:lpstr>
      <vt:lpstr>'G_Alternativ metod'!Utskriftsområde</vt:lpstr>
      <vt:lpstr>'H_Ytterligare information'!Utskriftsområde</vt:lpstr>
      <vt:lpstr>VersionDocumentation!Utskriftsområde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INformation om mall-förbättringsrapport2017-04-11</dc:title>
  <dc:subject>in accordance with the Regulation pursuant to Article 14 of the EU ETS Directive</dc:subject>
  <dc:creator>Naturvårdsverket</dc:creator>
  <dc:description>The template for Monitoring plans was developed by Umweltbundesamt on behalf of DG CLIMA.  Authors: Christian Heller / Hubert Fallmann</dc:description>
  <cp:lastModifiedBy>Palmqvist, Olle</cp:lastModifiedBy>
  <cp:lastPrinted>2013-05-02T09:01:13Z</cp:lastPrinted>
  <dcterms:created xsi:type="dcterms:W3CDTF">2008-05-26T08:52:55Z</dcterms:created>
  <dcterms:modified xsi:type="dcterms:W3CDTF">2018-05-22T09:04:28Z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