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halmersindustriteknik.sharepoint.com/sites/CITRenergy/Delade dokument/General/Projekt/Pågående/24112 NV beräkningsmodell för energianvändning vid massa- och pappersbruk/Arbetsmaterial/"/>
    </mc:Choice>
  </mc:AlternateContent>
  <xr:revisionPtr revIDLastSave="583" documentId="13_ncr:1_{25695F71-96A6-4641-926E-89A60183B379}" xr6:coauthVersionLast="47" xr6:coauthVersionMax="47" xr10:uidLastSave="{C7A74CC3-0DC9-4635-942A-7816E381EB0C}"/>
  <bookViews>
    <workbookView xWindow="-120" yWindow="-120" windowWidth="29040" windowHeight="15840" xr2:uid="{81CFD70E-8034-4963-A311-A79E2EEFE8E7}"/>
  </bookViews>
  <sheets>
    <sheet name="Returpapper"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7" i="2" l="1"/>
  <c r="D139" i="2"/>
  <c r="D110" i="2" l="1"/>
  <c r="D142" i="2"/>
  <c r="I75" i="2"/>
  <c r="D51" i="2"/>
  <c r="I149" i="2" l="1"/>
  <c r="I148" i="2"/>
  <c r="P138" i="2" s="1"/>
  <c r="D134" i="2"/>
  <c r="I116" i="2"/>
  <c r="I115" i="2"/>
  <c r="P102" i="2" s="1"/>
  <c r="D109" i="2"/>
  <c r="P50" i="2"/>
  <c r="P55" i="2" l="1"/>
  <c r="N55" i="2"/>
  <c r="D104" i="2" l="1"/>
  <c r="I121" i="2" l="1"/>
  <c r="D144" i="2"/>
  <c r="D117" i="2" l="1"/>
  <c r="I117" i="2" l="1"/>
  <c r="D154" i="2"/>
  <c r="D127" i="2"/>
  <c r="I114" i="2" s="1"/>
  <c r="P101" i="2" s="1"/>
  <c r="P104" i="2" l="1"/>
  <c r="P105" i="2" s="1"/>
  <c r="P103" i="2"/>
  <c r="D86" i="2"/>
  <c r="D89" i="2" s="1"/>
  <c r="D74" i="2"/>
  <c r="D78" i="2" s="1"/>
  <c r="D82" i="2" s="1"/>
  <c r="D55" i="2" l="1"/>
  <c r="D106" i="2" l="1"/>
  <c r="D58" i="2"/>
  <c r="D135" i="2"/>
  <c r="I122" i="2" l="1"/>
  <c r="D136" i="2"/>
  <c r="D138" i="2" l="1"/>
  <c r="D141" i="2"/>
  <c r="D149" i="2"/>
  <c r="D123" i="2" l="1"/>
  <c r="I123" i="2" l="1"/>
  <c r="I101" i="2"/>
  <c r="N101" i="2" s="1"/>
  <c r="D128" i="2" l="1"/>
  <c r="D145" i="2" l="1"/>
  <c r="D148" i="2"/>
  <c r="D150" i="2" s="1"/>
  <c r="D146" i="2" l="1"/>
  <c r="I147" i="2" l="1"/>
  <c r="P137" i="2" s="1"/>
  <c r="I150" i="2"/>
  <c r="D155" i="2"/>
  <c r="P140" i="2" l="1"/>
  <c r="P141" i="2" s="1"/>
  <c r="P139" i="2"/>
  <c r="D90" i="2"/>
  <c r="I77" i="2" s="1"/>
  <c r="I81" i="2" l="1"/>
  <c r="N70" i="2"/>
  <c r="I84" i="2" l="1"/>
  <c r="I90" i="2" s="1"/>
  <c r="I104" i="2" s="1"/>
  <c r="I85" i="2"/>
  <c r="I91" i="2" s="1"/>
  <c r="I105" i="2" s="1"/>
  <c r="I86" i="2"/>
  <c r="I92" i="2" s="1"/>
  <c r="N72" i="2" l="1"/>
  <c r="I106" i="2"/>
  <c r="I111" i="2" s="1"/>
  <c r="N73" i="2"/>
  <c r="I87" i="2"/>
  <c r="I109" i="2"/>
  <c r="I53" i="2"/>
  <c r="I54" i="2"/>
  <c r="I52" i="2" l="1"/>
  <c r="N71" i="2"/>
  <c r="N74" i="2" s="1"/>
  <c r="N50" i="2"/>
  <c r="D59" i="2" l="1"/>
  <c r="D60" i="2" s="1"/>
  <c r="D64" i="2" s="1"/>
  <c r="I46" i="2" l="1"/>
  <c r="I49" i="2"/>
  <c r="I47" i="2"/>
  <c r="I58" i="2" l="1"/>
  <c r="P53" i="2"/>
  <c r="I59" i="2"/>
  <c r="N52" i="2" s="1"/>
  <c r="P52" i="2"/>
  <c r="I57" i="2"/>
  <c r="N51" i="2" s="1"/>
  <c r="P51" i="2"/>
  <c r="I110" i="2"/>
  <c r="P54" i="2" l="1"/>
  <c r="N54" i="2"/>
  <c r="N53" i="2"/>
  <c r="I133" i="2"/>
  <c r="N137" i="2" s="1"/>
  <c r="I136" i="2"/>
  <c r="I141" i="2" s="1"/>
  <c r="N104" i="2"/>
  <c r="N102" i="2"/>
  <c r="I138" i="2"/>
  <c r="I137" i="2"/>
  <c r="I142" i="2" s="1"/>
  <c r="N105" i="2" l="1"/>
  <c r="I143" i="2"/>
  <c r="N140" i="2" s="1"/>
  <c r="N103" i="2"/>
  <c r="N138" i="2"/>
  <c r="N141" i="2" l="1"/>
  <c r="N13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Åkesson, Olof</author>
  </authors>
  <commentList>
    <comment ref="C69" authorId="0" shapeId="0" xr:uid="{C6B8F898-A825-4550-9B08-75E13E3E30B7}">
      <text>
        <r>
          <rPr>
            <b/>
            <sz val="9"/>
            <color indexed="81"/>
            <rFont val="Tahoma"/>
            <family val="2"/>
          </rPr>
          <t>Åkesson, Olof:</t>
        </r>
        <r>
          <rPr>
            <sz val="9"/>
            <color indexed="81"/>
            <rFont val="Tahoma"/>
            <family val="2"/>
          </rPr>
          <t xml:space="preserve">
Sotånga och ånga som används för att producera kondensel räknas inte in i producerad ånga.</t>
        </r>
      </text>
    </comment>
    <comment ref="C70" authorId="0" shapeId="0" xr:uid="{B028BDE3-29EE-4E12-A412-6467D20540FA}">
      <text>
        <r>
          <rPr>
            <b/>
            <sz val="9"/>
            <color indexed="81"/>
            <rFont val="Tahoma"/>
            <family val="2"/>
          </rPr>
          <t>Åkesson, Olof:</t>
        </r>
        <r>
          <rPr>
            <sz val="9"/>
            <color indexed="81"/>
            <rFont val="Tahoma"/>
            <family val="2"/>
          </rPr>
          <t xml:space="preserve">
Sotånga och ånga som används för att producera kondensel räknas inte in i producerad ånga.</t>
        </r>
      </text>
    </comment>
  </commentList>
</comments>
</file>

<file path=xl/sharedStrings.xml><?xml version="1.0" encoding="utf-8"?>
<sst xmlns="http://schemas.openxmlformats.org/spreadsheetml/2006/main" count="653" uniqueCount="467">
  <si>
    <t>NAMN PÅ BRUK:</t>
  </si>
  <si>
    <t>PRODUKTION</t>
  </si>
  <si>
    <t>ELFÖRBRUKNING</t>
  </si>
  <si>
    <t>el ink</t>
  </si>
  <si>
    <t>el inköpt</t>
  </si>
  <si>
    <t>el såld</t>
  </si>
  <si>
    <t>el såld till elnätet</t>
  </si>
  <si>
    <t>VÄRMEFÖRBRUKNING</t>
  </si>
  <si>
    <t>q turb</t>
  </si>
  <si>
    <t>q dir</t>
  </si>
  <si>
    <t>q elp</t>
  </si>
  <si>
    <t>ånga producerad i elpanna</t>
  </si>
  <si>
    <t>q ink</t>
  </si>
  <si>
    <t>el br</t>
  </si>
  <si>
    <t>fossilt drivmedel (interna transporter), t.ex. bensin och diesel</t>
  </si>
  <si>
    <t>biodrivmedel (interna transporter), t.ex. biodiesel och etanol</t>
  </si>
  <si>
    <t>br driv fos</t>
  </si>
  <si>
    <t>br driv bio</t>
  </si>
  <si>
    <t>el gem</t>
  </si>
  <si>
    <t>q gem</t>
  </si>
  <si>
    <t>bränsle som används för att producera värme i form av ånga eller hetvatten fördelad på produktionen av pumpmassa</t>
  </si>
  <si>
    <t>fossilt bränsle som används för att producera värme i form av ånga eller hetvatten förderlad på produktionen av pumpmassa</t>
  </si>
  <si>
    <t>Q tot brutto</t>
  </si>
  <si>
    <t>Q tot netto</t>
  </si>
  <si>
    <t>elförbrukning för produktion av värme i elpannor och el till övrig panndrift (användning av el som ”bränsle”)</t>
  </si>
  <si>
    <t>ADt</t>
  </si>
  <si>
    <t>TJ</t>
  </si>
  <si>
    <t>E1</t>
  </si>
  <si>
    <t>E2</t>
  </si>
  <si>
    <t>Q1</t>
  </si>
  <si>
    <t>Q2</t>
  </si>
  <si>
    <t>Q4</t>
  </si>
  <si>
    <t>Q3</t>
  </si>
  <si>
    <t>Gult med svart text = Beräknade data</t>
  </si>
  <si>
    <t>E3</t>
  </si>
  <si>
    <t>Orange = Kontroll</t>
  </si>
  <si>
    <t>Benämning</t>
  </si>
  <si>
    <t>Förklaring</t>
  </si>
  <si>
    <t>E4</t>
  </si>
  <si>
    <t>E5</t>
  </si>
  <si>
    <t>E6</t>
  </si>
  <si>
    <t>E7</t>
  </si>
  <si>
    <t>E8</t>
  </si>
  <si>
    <t>E9</t>
  </si>
  <si>
    <t>E10</t>
  </si>
  <si>
    <t>E11</t>
  </si>
  <si>
    <t>E12</t>
  </si>
  <si>
    <t>Blå = Beräknade nyckeltal</t>
  </si>
  <si>
    <t>BRÄNSLEFÖRBRUKNING FOSSIL</t>
  </si>
  <si>
    <t>Q6</t>
  </si>
  <si>
    <t>Q7</t>
  </si>
  <si>
    <t>Q5</t>
  </si>
  <si>
    <t>M1</t>
  </si>
  <si>
    <t>Q8</t>
  </si>
  <si>
    <t>Q9</t>
  </si>
  <si>
    <t>Q10</t>
  </si>
  <si>
    <t>Q11</t>
  </si>
  <si>
    <t>B1</t>
  </si>
  <si>
    <t>B2</t>
  </si>
  <si>
    <t>B6</t>
  </si>
  <si>
    <t>B7</t>
  </si>
  <si>
    <t>B9</t>
  </si>
  <si>
    <t>NYCKELTAL</t>
  </si>
  <si>
    <t>B11</t>
  </si>
  <si>
    <t>B10</t>
  </si>
  <si>
    <t>F3</t>
  </si>
  <si>
    <t>F4</t>
  </si>
  <si>
    <t>F6</t>
  </si>
  <si>
    <t>F7</t>
  </si>
  <si>
    <t>F8</t>
  </si>
  <si>
    <t>Fossilt bränsle för produktion av pumpmassa</t>
  </si>
  <si>
    <t>F9</t>
  </si>
  <si>
    <t>Kommentarer och noteringar</t>
  </si>
  <si>
    <t>q vtn</t>
  </si>
  <si>
    <t>Q12</t>
  </si>
  <si>
    <t>q prod</t>
  </si>
  <si>
    <t>Q13</t>
  </si>
  <si>
    <t>fossil eldningsolja</t>
  </si>
  <si>
    <t>Kontroll (ska vara noll)</t>
  </si>
  <si>
    <t>B12</t>
  </si>
  <si>
    <t>B13</t>
  </si>
  <si>
    <t>B14</t>
  </si>
  <si>
    <t>B15</t>
  </si>
  <si>
    <t>Fossilt bränsle som används för produktion av ånga och varmvatten</t>
  </si>
  <si>
    <t>F2</t>
  </si>
  <si>
    <t>fossilt drivmedel och övrigt fossilt bränsle som används i verksamhet som kan hänföras till produktion av pumpmassa, t.ex. truckar på vedgården</t>
  </si>
  <si>
    <t>Bränsle för produktion av pumpmassa</t>
  </si>
  <si>
    <t>F11</t>
  </si>
  <si>
    <t>F12</t>
  </si>
  <si>
    <t>F13</t>
  </si>
  <si>
    <t>Ekvation</t>
  </si>
  <si>
    <t>summa egenproducerad värme</t>
  </si>
  <si>
    <t>F1</t>
  </si>
  <si>
    <t>Ma pump</t>
  </si>
  <si>
    <t>M2</t>
  </si>
  <si>
    <t>Ma ink</t>
  </si>
  <si>
    <t>inköpt massa</t>
  </si>
  <si>
    <t>P1</t>
  </si>
  <si>
    <t>Pa tot</t>
  </si>
  <si>
    <t>el pa uppm</t>
  </si>
  <si>
    <t>el pa gem</t>
  </si>
  <si>
    <t>el använd för värmeproduktion fördelad på produktion av pumpmassa</t>
  </si>
  <si>
    <t>el pa br</t>
  </si>
  <si>
    <t>el använd för värmeproduktion fördelad på själva pappersproduktionen</t>
  </si>
  <si>
    <t>E13</t>
  </si>
  <si>
    <t>E14</t>
  </si>
  <si>
    <t>E15</t>
  </si>
  <si>
    <t>E16</t>
  </si>
  <si>
    <t>El pa</t>
  </si>
  <si>
    <t>E17</t>
  </si>
  <si>
    <t>E18</t>
  </si>
  <si>
    <t>E19</t>
  </si>
  <si>
    <t>q pa uppm</t>
  </si>
  <si>
    <t>q pa gem</t>
  </si>
  <si>
    <t>Q14</t>
  </si>
  <si>
    <t>Q pa</t>
  </si>
  <si>
    <t>Q15</t>
  </si>
  <si>
    <t>Q16</t>
  </si>
  <si>
    <t>Q17</t>
  </si>
  <si>
    <t>Q18</t>
  </si>
  <si>
    <t>Q19</t>
  </si>
  <si>
    <t>br pa övr</t>
  </si>
  <si>
    <t>B3</t>
  </si>
  <si>
    <t>B4</t>
  </si>
  <si>
    <t>bränsle som används för att producera värme i form av ånga eller hetvatten fördelad på själva pappersproduktionen</t>
  </si>
  <si>
    <t>B5</t>
  </si>
  <si>
    <t>B8</t>
  </si>
  <si>
    <t>Br pa</t>
  </si>
  <si>
    <t>Bränsle för själva pappersproduktionen</t>
  </si>
  <si>
    <t>B16</t>
  </si>
  <si>
    <t>B17</t>
  </si>
  <si>
    <t>B18</t>
  </si>
  <si>
    <t>B19</t>
  </si>
  <si>
    <t>fossilt bränsle som används för att producera värme i form av ånga eller hetvatten fördelad på själva pappersproduktionen</t>
  </si>
  <si>
    <t>F15</t>
  </si>
  <si>
    <t>Fossilt bränsle för själva pappersproduktionen</t>
  </si>
  <si>
    <t>Br pa fos</t>
  </si>
  <si>
    <t>F16</t>
  </si>
  <si>
    <t>F17</t>
  </si>
  <si>
    <t>F18</t>
  </si>
  <si>
    <t>Grönt med blå text = Fält för indata</t>
  </si>
  <si>
    <t>q gem rest</t>
  </si>
  <si>
    <t>q prim ext</t>
  </si>
  <si>
    <t>br pump övr</t>
  </si>
  <si>
    <t>Kontroll, ska vara 0 (noll)</t>
  </si>
  <si>
    <t>drivmedel och annat bränsle som används i verksamhet som kan hänföras till produktion av pumpmassa, t.ex. truckar på vedgården</t>
  </si>
  <si>
    <t>drivmedel och annat bränsle som används i verksamhet som kan hänföras till själva pappersproduktionen, t.ex. truckar för hantering av färdig produkt</t>
  </si>
  <si>
    <t>Q pump</t>
  </si>
  <si>
    <t>q pump gem</t>
  </si>
  <si>
    <t>B20</t>
  </si>
  <si>
    <t>Br pump</t>
  </si>
  <si>
    <t>el pump uppm</t>
  </si>
  <si>
    <t>el använd för värmeproduktion fördelad på uppslagning av inköpt massa</t>
  </si>
  <si>
    <t>ton</t>
  </si>
  <si>
    <t>el uppsl uppm</t>
  </si>
  <si>
    <t>el pump gem</t>
  </si>
  <si>
    <t>el uppsl gem</t>
  </si>
  <si>
    <t>q uppsl uppm</t>
  </si>
  <si>
    <t>q pump uppm</t>
  </si>
  <si>
    <t>q uppsl gem</t>
  </si>
  <si>
    <t>BRÄNSLEFÖRBRUKNING TOTALT</t>
  </si>
  <si>
    <t>drivmedel och annat bränsle som används i verksamhet som kan hänföras till uppslagning av inköpt massa</t>
  </si>
  <si>
    <t>Br övr</t>
  </si>
  <si>
    <t>br uppsl övr</t>
  </si>
  <si>
    <t>brutto förbrukning av värme vid massa- och pappersbruket, beräknad från värmeproduktion</t>
  </si>
  <si>
    <t>el gem förd pump</t>
  </si>
  <si>
    <t>el gem förd uppsl</t>
  </si>
  <si>
    <t>q gem förd pump</t>
  </si>
  <si>
    <t>q gem förd uppsl</t>
  </si>
  <si>
    <t>q gem förd pa</t>
  </si>
  <si>
    <t>el gem förd pa</t>
  </si>
  <si>
    <t>El uppsl</t>
  </si>
  <si>
    <t>El pump</t>
  </si>
  <si>
    <t>bränsle som används för att producera värme i form av ånga eller hetvatten fördelad på uppslagning av inköpt massa</t>
  </si>
  <si>
    <t>Bränsle för uppslagning av inköpt massa</t>
  </si>
  <si>
    <t>fossilt bränsle som används för att producera värme i form av ånga eller hetvatten fördelad på uppslagning av inköpt massa</t>
  </si>
  <si>
    <t>Fossilt bränsle för uppslagning av inköpt massa</t>
  </si>
  <si>
    <t>q gem uppm</t>
  </si>
  <si>
    <t>summa  primärvärmeförbrukning uppmätt specifikt för de olika processavsnitten</t>
  </si>
  <si>
    <t>El tot tillf</t>
  </si>
  <si>
    <t>Total elförbrukning i massa- o pappersbruket beräknad från produktion och handel (tillförselsidan)</t>
  </si>
  <si>
    <t>summa elförbrukning som uppmätts specifikt för de olika processavsnitten</t>
  </si>
  <si>
    <t>el gem uppm</t>
  </si>
  <si>
    <t>uppmätt elförbrukning för gemensamma funktioner, dvs el som används för t.ex. vattenrening, kontor, underhållsverkstad och som inte används i elpannor för värmeproduktion</t>
  </si>
  <si>
    <t>el bal</t>
  </si>
  <si>
    <t>el gem rest</t>
  </si>
  <si>
    <t>resterande gemensam elförbrukning som inte tydligt kan fördelas till specifika processavsnitt</t>
  </si>
  <si>
    <t>el som förbrukas i gemensamma funktioner eller ingår i gemensam balanspost</t>
  </si>
  <si>
    <t>el pump br</t>
  </si>
  <si>
    <t>el uppsl br</t>
  </si>
  <si>
    <t>q sek ext</t>
  </si>
  <si>
    <t>q sek→pa</t>
  </si>
  <si>
    <t>q sek→pump</t>
  </si>
  <si>
    <t>q uppsl→sek</t>
  </si>
  <si>
    <t>q pump→sek</t>
  </si>
  <si>
    <t>q pa→sek</t>
  </si>
  <si>
    <t>sekundärvärme som används för uppslagning av inköpt massa</t>
  </si>
  <si>
    <t>sekundärvärme som används för själva pappersproduktionen </t>
  </si>
  <si>
    <t>värme som förbrukas i gemensamma funktioner eller ingår i gemensamma balansposter</t>
  </si>
  <si>
    <t>q sek→uppsl</t>
  </si>
  <si>
    <t>q prim bal</t>
  </si>
  <si>
    <t>q sek bal</t>
  </si>
  <si>
    <t>Br tot yttre</t>
  </si>
  <si>
    <t>Summa förbrukning av bränslen, inre systemgräns</t>
  </si>
  <si>
    <t>Summa förbrukning av bränslen, yttre systemgräns</t>
  </si>
  <si>
    <t>br eo fos dir</t>
  </si>
  <si>
    <t>br gas fos dir</t>
  </si>
  <si>
    <t>br pump övr fos</t>
  </si>
  <si>
    <t>br pa övr fos</t>
  </si>
  <si>
    <t>fossilt drivmedel och övrigt bränsle som används i verksamhet som kan hänföras till uppslagning av inköpt massa, t ex truckar för mottagning av inköpt massa</t>
  </si>
  <si>
    <t>fossilt drivmedel och övrigt bränsle som används i verksamhet som kan hänföras till själva pappersproduktionen, t ex truckar för utlastning av färdig produkt</t>
  </si>
  <si>
    <t>Br dir fos</t>
  </si>
  <si>
    <t>Summa  övrigt fossilt bränsle (beräknat från bränsleslag)</t>
  </si>
  <si>
    <t>Summa  övrigt fossilt bränsle (beräknat från ändamål)</t>
  </si>
  <si>
    <t>Br övr fos</t>
  </si>
  <si>
    <t>Br pump fos</t>
  </si>
  <si>
    <t>del av gemensam elförbrukning (inkl gemensam balanspost) som kan fördelas till produktion av pumpmassa baserat på rimliga antaganden och uppskattningar</t>
  </si>
  <si>
    <t>del av gemensam elförbrukning (inkl gemensam balanspost) som kan fördelas  till uppslagning av massa baserat på rimliga antaganden och uppskattningar</t>
  </si>
  <si>
    <t>del av gemensam elförbrukning (inkl gemensam balanspost) som kan fördelas till pappersproduktionen baserat på rimliga antaganden och uppskattningar</t>
  </si>
  <si>
    <t>Q tot uppm</t>
  </si>
  <si>
    <t>el proc uppm</t>
  </si>
  <si>
    <t>q proc uppm</t>
  </si>
  <si>
    <t>total uppmätt primärvärmeförbrukning</t>
  </si>
  <si>
    <t>uppmätt elförbrukning för produktion av pumpmassa</t>
  </si>
  <si>
    <t>uppmätt elförbrukning för uppslagning av inköpt massa</t>
  </si>
  <si>
    <t>uppmätt elförbrukning för själva pappersproduktionen</t>
  </si>
  <si>
    <t>uppmätt förbrukning av primärvärme för produktion av pumpmassa</t>
  </si>
  <si>
    <t>uppmätt förbrukning av primärvärme för uppslagning av inköpt massa</t>
  </si>
  <si>
    <t>uppmätt förbrukning av primärvärme för själva pappersproduktionen</t>
  </si>
  <si>
    <t>resterande gemensam värmeförbrukning som inte tydligt kan fördelas till produktion av pumpmassa, torkning av massa, uppslagning av inköpt massa eller själva pappersproduktionen</t>
  </si>
  <si>
    <t>Rosa = Celler där data hämtas från annan cell</t>
  </si>
  <si>
    <t>Br panna inre netto</t>
  </si>
  <si>
    <t>br eo fos panna</t>
  </si>
  <si>
    <t>br gas fos panna</t>
  </si>
  <si>
    <t>Br panna inre brutto</t>
  </si>
  <si>
    <t>Br panna yttre netto</t>
  </si>
  <si>
    <t>br pump panna</t>
  </si>
  <si>
    <t>br uppsl panna</t>
  </si>
  <si>
    <t>br pa panna</t>
  </si>
  <si>
    <t>Summa bränsle för värmeproduktion i pannor, yttre systemgräns, brutto</t>
  </si>
  <si>
    <t>Summa bränsle värmeproduktion i pannor, yttre systemgräns, netto</t>
  </si>
  <si>
    <t>br pump panna fos</t>
  </si>
  <si>
    <t>br pa panna fos</t>
  </si>
  <si>
    <t>Br panna brutto fos</t>
  </si>
  <si>
    <t>Br panna netto fos</t>
  </si>
  <si>
    <t>Summa bränsle för värmeproduktion i pannor, inre systemgräns, brutto</t>
  </si>
  <si>
    <t>Summa bränsle för värmeproduktion i pannor, inre systemgräns, netto</t>
  </si>
  <si>
    <t>Summa fossilt bränsle för värmeproduktion i pannor, brutto</t>
  </si>
  <si>
    <t>Summa fossilt bränsle  för värmeproduktion i pannor, netto</t>
  </si>
  <si>
    <t>Br uppsl</t>
  </si>
  <si>
    <t>br uppsl övr fos</t>
  </si>
  <si>
    <t>br uppsl panna fos</t>
  </si>
  <si>
    <t>Br uppsl fos</t>
  </si>
  <si>
    <t>Br tot fos</t>
  </si>
  <si>
    <t>Summa fossilt bränsle</t>
  </si>
  <si>
    <t>INTEGRERAT RETURPAPPERSBRUK</t>
  </si>
  <si>
    <t>egen produktion av pumpmassa</t>
  </si>
  <si>
    <t>ånga som produceras i annan panna, ej är ansluten till turbin, eller elpanna</t>
  </si>
  <si>
    <t>hetvatten som produceras i egen panna (t.ex. oljepanna eller elpanna)</t>
  </si>
  <si>
    <t>ånga eller hetvatten som köps in från extern leverantör</t>
  </si>
  <si>
    <t>GJ/ton</t>
  </si>
  <si>
    <t>br rejekt panna</t>
  </si>
  <si>
    <t>svärta och rejekt som uppkommer vid upparbetning av returpapperet och som förbränns i egna pannor</t>
  </si>
  <si>
    <t>övriga fossila bränslen, t.ex. gasol och naturgas</t>
  </si>
  <si>
    <t>Bränsle som används för direktvärme (i produktionen av papper från pumpmassa)</t>
  </si>
  <si>
    <t>Summa bränsle direktvärme (all användning antas hänföras till själva pappersproduktionen)</t>
  </si>
  <si>
    <t>br såld rejekt</t>
  </si>
  <si>
    <t>Br dir</t>
  </si>
  <si>
    <t>Br panna yttre brutto</t>
  </si>
  <si>
    <t>Fossilt bränsle som används för direktvärme  (i produktionen av papper från pumpmassa)</t>
  </si>
  <si>
    <t>Summa fossilt  bränsle direktvärme (all användning antas hänföras till själva pappersproduktionen)</t>
  </si>
  <si>
    <t>br annat bio</t>
  </si>
  <si>
    <t>br annat fos</t>
  </si>
  <si>
    <t>bränsle för andra ändamål, bio</t>
  </si>
  <si>
    <t>bränsle för andra ändamål, fossilt</t>
  </si>
  <si>
    <t>fossilt bränsle för andra ändamål</t>
  </si>
  <si>
    <t>Fossilt bränsle övrigt, använt som drivmedel eller för annat ändamål än värme eller direktvärme</t>
  </si>
  <si>
    <t>Bränsle övrigt, använt som drivmedel eller för annat ändamål än värme eller direktvärme</t>
  </si>
  <si>
    <t>Br tot inre netto</t>
  </si>
  <si>
    <t>Bränsle som används för produktion av ånga och hetvatten i egna pannor</t>
  </si>
  <si>
    <t>sekundärvärme som tillvaratas från produktionen av pumpmassa</t>
  </si>
  <si>
    <t xml:space="preserve">sekundärvärme som tillvaratas från uppslagningen av inköpt massa  </t>
  </si>
  <si>
    <t>sekundärvärme som tillvaratas från själva pappersproduktionen</t>
  </si>
  <si>
    <t>sekundärvärme som används för produktion av pumpmassa</t>
  </si>
  <si>
    <t>sekundärvärme från bruket som säljs till extern förbrukare</t>
  </si>
  <si>
    <t>q övrp</t>
  </si>
  <si>
    <t>q fribl uppm</t>
  </si>
  <si>
    <t>uppmätt förbrukning av primärvärme för gemensamma funktioner (t.ex. värme för vattenrening, kontor, underhållsverkstad). Inkluderar all uppmätt primärvärmeförbrukning som ej direkt kan hänföras till någon specifik del av produktionen eller till friblåsning</t>
  </si>
  <si>
    <t xml:space="preserve">uppmätt friblåsning av ånga som därmed inte nyttiggörs i produktionen </t>
  </si>
  <si>
    <t>del av gemensam värmeförbrukning (inkl friblåsning och gemensam balanspost)  som kan fördelas till produktion av pumpmassa baserat på rimliga antaganden och uppskattningar</t>
  </si>
  <si>
    <t>del av gemensam värmeförbrukning (inkl friblåsning och gemensam balanspost)  som kan fördelas till uppslagning av inköpt massa baserat på rimliga antaganden och uppskattningar</t>
  </si>
  <si>
    <t>del av gemensam värmeförbrukning (inkl friblåsning och gemensam balanspost)  som kan fördelas till själva pappersproduktionen baserat på rimliga antaganden och uppskattningar</t>
  </si>
  <si>
    <t>gemensam elförbrukning som fördelats till, eller med utgångspunkt från andel av uppmätt förbrukning hänförts till produktion av pumpmassa</t>
  </si>
  <si>
    <t>gemensam elförbrukning som fördelats till, eller med utgångspunkt från andel av uppmätt förbrukning hänförts till uppslagning av inköpt massa</t>
  </si>
  <si>
    <t>gemensam elförbrukning som fördelats till, eller med utgångspunkt från andel av uppmätt förbrukning hänförts till själva pappersproduktionen</t>
  </si>
  <si>
    <t>gemensam värmeförbrukning som fördelats till, eller med utgångspunkt från andel av uppmätt förbrukning hänförts till produktion av pumpmassa</t>
  </si>
  <si>
    <t>gemensam värmeförbrukning somfördelats till, eller med utgångspunkt från andel av uppmätt förbrukning hänförts till uppslagning av inköpt massa</t>
  </si>
  <si>
    <t>gemensam värmeförbrukning som fördelats till, eller med utgångspunkt från andel av uppmätt förbrukning hänförts till själva pappersproduktionen</t>
  </si>
  <si>
    <t>Grå = Indata, flerval</t>
  </si>
  <si>
    <t>ORT:</t>
  </si>
  <si>
    <t>(Välj)</t>
  </si>
  <si>
    <t>[Kommentera vilka processavsnitt som använder respektive ångtryck]</t>
  </si>
  <si>
    <t>bar(a)</t>
  </si>
  <si>
    <r>
      <t xml:space="preserve">Lista de ångtryck som används i processen. 
</t>
    </r>
    <r>
      <rPr>
        <i/>
        <sz val="11"/>
        <color theme="1"/>
        <rFont val="Calibri"/>
        <family val="2"/>
        <scheme val="minor"/>
      </rPr>
      <t>[Infoga rader efter behov]</t>
    </r>
  </si>
  <si>
    <t>Ångtryck</t>
  </si>
  <si>
    <t>Energisystem</t>
  </si>
  <si>
    <t>-</t>
  </si>
  <si>
    <t>Turbiner</t>
  </si>
  <si>
    <r>
      <t xml:space="preserve">Ange vilken/vilka typ(er) av papper/kartong som produceras, och produktion av respektive typ
</t>
    </r>
    <r>
      <rPr>
        <i/>
        <sz val="11"/>
        <color theme="1"/>
        <rFont val="Calibri"/>
        <family val="2"/>
        <scheme val="minor"/>
      </rPr>
      <t>[Infoga rader efter behov (om flera typer av papper/kartong)]</t>
    </r>
  </si>
  <si>
    <t>Typ av papper/kartong</t>
  </si>
  <si>
    <t>Papper</t>
  </si>
  <si>
    <t>Massa</t>
  </si>
  <si>
    <t>Kommentar</t>
  </si>
  <si>
    <t>Värde</t>
  </si>
  <si>
    <t>Område</t>
  </si>
  <si>
    <t>METADATA</t>
  </si>
  <si>
    <t>Avsvärtning</t>
  </si>
  <si>
    <r>
      <t xml:space="preserve">Ange egen produktion av avsvärtad respektive ej avsvärtad massa.
</t>
    </r>
    <r>
      <rPr>
        <i/>
        <sz val="11"/>
        <color theme="1"/>
        <rFont val="Calibri"/>
        <family val="2"/>
        <scheme val="minor"/>
      </rPr>
      <t>[Infoga fler rader om både avsvärtad och ej avsvärtad massa produceras]</t>
    </r>
  </si>
  <si>
    <t>Q uppsl</t>
  </si>
  <si>
    <t>El tot uppm</t>
  </si>
  <si>
    <t>Total uppmätt förbrukning av el i massa- och pappersbruket</t>
  </si>
  <si>
    <t>Enhet</t>
  </si>
  <si>
    <t>Blekning</t>
  </si>
  <si>
    <t>B21</t>
  </si>
  <si>
    <t>Q20</t>
  </si>
  <si>
    <t>E20</t>
  </si>
  <si>
    <t>F5</t>
  </si>
  <si>
    <t>F10</t>
  </si>
  <si>
    <t>F14</t>
  </si>
  <si>
    <t>Fyllmedel, bestrykning</t>
  </si>
  <si>
    <r>
      <t xml:space="preserve">Ange vilken/vilka typ(er) av blekning som används, och massaproduktion av respektive typ
</t>
    </r>
    <r>
      <rPr>
        <i/>
        <sz val="11"/>
        <rFont val="Calibri"/>
        <family val="2"/>
        <scheme val="minor"/>
      </rPr>
      <t>[Infoga rader efter behov (om flera typer av blekning)]</t>
    </r>
  </si>
  <si>
    <r>
      <t xml:space="preserve">Ange om fyllmedel eller bestrykningsmedel används (ökar pappersproduktionens vikt)
</t>
    </r>
    <r>
      <rPr>
        <i/>
        <sz val="11"/>
        <rFont val="Calibri"/>
        <family val="2"/>
        <scheme val="minor"/>
      </rPr>
      <t>[Infoga rader efter behov]</t>
    </r>
  </si>
  <si>
    <t>balanspost för el, avvikelse mellan tillförsel och uppmätt användning (inkluderar t.ex. förluster, ouppmätt förbrukning, mätfel osv)</t>
  </si>
  <si>
    <t>GJ/ADt</t>
  </si>
  <si>
    <t>netto förbrukning av värme vid massa- och pappersbruket, beräknad från värmeproduktion</t>
  </si>
  <si>
    <t>balanspost för primärvärme,  avvikelse mellan produktion och uppmätt förbrukning (inkluderar förluster, ouppmätt förbrukning, mätfel osv)</t>
  </si>
  <si>
    <t>balanspost för sekundärvärme,  avvikelse mellan summan av värmekällor och värmesänkor (hänförs till gemensamma funktioner)</t>
  </si>
  <si>
    <t>br fast bio panna</t>
  </si>
  <si>
    <t>fasta biobränslen</t>
  </si>
  <si>
    <t>br flyt bio panna</t>
  </si>
  <si>
    <t>flytande biobränslen</t>
  </si>
  <si>
    <t>br gas bio panna</t>
  </si>
  <si>
    <t>biogas</t>
  </si>
  <si>
    <t>br fast bio dir</t>
  </si>
  <si>
    <t>br flyt bio dir</t>
  </si>
  <si>
    <t>br gas bio dir</t>
  </si>
  <si>
    <r>
      <t xml:space="preserve">Ange typ av turbin (kondens/mottryck) och antal
</t>
    </r>
    <r>
      <rPr>
        <i/>
        <sz val="11"/>
        <color theme="1"/>
        <rFont val="Calibri"/>
        <family val="2"/>
        <scheme val="minor"/>
      </rPr>
      <t>[Infoga rader efter behov (om flera typer av turbiner)]</t>
    </r>
  </si>
  <si>
    <t>rejekt som uppkommer vid upparbetning av returpapperet och som säljs till externa förbrukare (används endast vid beräkning med yttre systemgräns)</t>
  </si>
  <si>
    <t>el prod mot</t>
  </si>
  <si>
    <t>RECIRK RETURPAPPERSBRUK</t>
  </si>
  <si>
    <t>ÅTERVIK</t>
  </si>
  <si>
    <t>Avsvärtad</t>
  </si>
  <si>
    <t>Ej avsvärtad</t>
  </si>
  <si>
    <t>Väteperoxid</t>
  </si>
  <si>
    <t>Oblekt</t>
  </si>
  <si>
    <t>Fyllmedel</t>
  </si>
  <si>
    <t>Mjukpapper</t>
  </si>
  <si>
    <t>el producerad som mottryckskraft i turbin vid bruket</t>
  </si>
  <si>
    <t>el prod kond</t>
  </si>
  <si>
    <t>el producerad som kondenskraft i turbin vid bruket</t>
  </si>
  <si>
    <t>E21</t>
  </si>
  <si>
    <t>Elförbrukning</t>
  </si>
  <si>
    <t xml:space="preserve"> - totalt för bruket per producerad mängd slutprodukt</t>
  </si>
  <si>
    <t xml:space="preserve"> - per producerad mängd pumpmassa</t>
  </si>
  <si>
    <t xml:space="preserve"> - per producerad mängd papper från pumpmassa</t>
  </si>
  <si>
    <t xml:space="preserve"> - per producerad mängd papper från inköpt massa</t>
  </si>
  <si>
    <t xml:space="preserve"> - per egenproducerad mängd returfibermassa + papper</t>
  </si>
  <si>
    <t>E22</t>
  </si>
  <si>
    <t>E23</t>
  </si>
  <si>
    <t>E24</t>
  </si>
  <si>
    <t>E25</t>
  </si>
  <si>
    <t>E26</t>
  </si>
  <si>
    <t>E27</t>
  </si>
  <si>
    <t>se PM avsnitt 2.4. 'Värme' för ytterligare instruktioner om hur producerad och förbrukad ånga ska anges</t>
  </si>
  <si>
    <t>br ext prim värme</t>
  </si>
  <si>
    <t>η kond</t>
  </si>
  <si>
    <t>verkningsgrad för panna som producerar ånga för kondenselproduktion. Om inte verkningsgraden är känd för pannan sätts den schablonmässigt till 85 %.</t>
  </si>
  <si>
    <t>bränsle som använts för att producera kondensel</t>
  </si>
  <si>
    <t>q prim kond</t>
  </si>
  <si>
    <t>ånga som används för produktion av kondensel</t>
  </si>
  <si>
    <t>Br pump alt</t>
  </si>
  <si>
    <t>Br uppsl alt</t>
  </si>
  <si>
    <t>Br pa alt</t>
  </si>
  <si>
    <t>Bränsleförbrukning</t>
  </si>
  <si>
    <t>B22</t>
  </si>
  <si>
    <t>B23</t>
  </si>
  <si>
    <t>B24</t>
  </si>
  <si>
    <t>B25</t>
  </si>
  <si>
    <t>B26</t>
  </si>
  <si>
    <t>B27</t>
  </si>
  <si>
    <t>B28</t>
  </si>
  <si>
    <t>B29</t>
  </si>
  <si>
    <t>B30</t>
  </si>
  <si>
    <t>Br tot inre netto alt</t>
  </si>
  <si>
    <t>B31</t>
  </si>
  <si>
    <t>br ext prim värme fos</t>
  </si>
  <si>
    <t>η fos kond</t>
  </si>
  <si>
    <t>verkningsgrad för fossileldad energipanna som producerar ånga för kondenselproduktion. Sätts schablonmässigt till 90% om  verkningsgraden för pannan inte är känd. Lämnas tom om fossilt bränsle aldrig används vid kondensdrift.</t>
  </si>
  <si>
    <t>fossilt bränsle som gått åt för att producera kondensel</t>
  </si>
  <si>
    <t>F19</t>
  </si>
  <si>
    <t>F20</t>
  </si>
  <si>
    <t>F21</t>
  </si>
  <si>
    <t>F22</t>
  </si>
  <si>
    <t>F23</t>
  </si>
  <si>
    <t>F24</t>
  </si>
  <si>
    <t>F25</t>
  </si>
  <si>
    <t>F26</t>
  </si>
  <si>
    <t>F27</t>
  </si>
  <si>
    <t>F28</t>
  </si>
  <si>
    <t>Br tot fos alt</t>
  </si>
  <si>
    <t>Br pump fos alt</t>
  </si>
  <si>
    <t>Br uppsl fos alt</t>
  </si>
  <si>
    <t>Br pa fos alt</t>
  </si>
  <si>
    <t>Versionsdatum för beräkningsmodellen</t>
  </si>
  <si>
    <t>Datum för aktuell beräkning</t>
  </si>
  <si>
    <t>Verksamhetsår som beräkningen avser</t>
  </si>
  <si>
    <t>OBS! Inlagda värden är endast till för att vara exempel på hur man lägger in data, och för kontroll av att formlerna fungerar. Data är mer eller mindre slumpvis valda och representerar inte något verkligt bruk.</t>
  </si>
  <si>
    <t>alt 0</t>
  </si>
  <si>
    <t>alt 1</t>
  </si>
  <si>
    <t>Självförsörjningsgrad el</t>
  </si>
  <si>
    <t>Förbrukning av el för</t>
  </si>
  <si>
    <t xml:space="preserve"> - produktion av pumpmassa</t>
  </si>
  <si>
    <t xml:space="preserve"> - uppslagning av inköpt massa</t>
  </si>
  <si>
    <t xml:space="preserve"> - produktion av papper från pumpmassa</t>
  </si>
  <si>
    <t>Förbrukning av värme för</t>
  </si>
  <si>
    <t>Värmeförbrukning</t>
  </si>
  <si>
    <t xml:space="preserve"> - totalt per producerad mängd slutprodukt</t>
  </si>
  <si>
    <t>Fossil bränsleförbrukning</t>
  </si>
  <si>
    <t xml:space="preserve"> - för bruket per producerad mängd slutprodukt</t>
  </si>
  <si>
    <t>Summa drivmedel och övrigt bränsle (beräknad från bränsleslag)</t>
  </si>
  <si>
    <t>Summa drivmedel och övrigt bränsle (beräknad från ändamål)</t>
  </si>
  <si>
    <t>η fos ext</t>
  </si>
  <si>
    <t>202X-XX-XX</t>
  </si>
  <si>
    <t>202X</t>
  </si>
  <si>
    <t>ånga som tillförs processen efter passage av mottrycksproduktion, dvs ånga ut från turbiner anslutna till fastbränslepanna eller annan panna</t>
  </si>
  <si>
    <t>direktreducerad ånga som tillförs processen från fastbränslepanna eller annan panna utan att passera mottrycksturbin</t>
  </si>
  <si>
    <t>br kondensel</t>
  </si>
  <si>
    <t>br kondensel fos</t>
  </si>
  <si>
    <t>bränsle som använts för att producera primärvärme som levereras externt (t.ex. till fjärrvärme)</t>
  </si>
  <si>
    <t>Sålda energiprodukter</t>
  </si>
  <si>
    <t>Alternativ 0: all elanvändning, inkl el till elpannor</t>
  </si>
  <si>
    <t>Alternativ 1: exkl el som används i elpanna för värmeproduktion</t>
  </si>
  <si>
    <t>Alternativ 0: all bränsleförbrukning, inkl  bränsle till pannor, inre systemgräns</t>
  </si>
  <si>
    <t>Alternativ 1: exkl bränsle till pannor, inre systemgräns</t>
  </si>
  <si>
    <t>Alternativ 1: enbart bränsle för annat ändamål än värmeproduktion i pannor, inre systemgräns</t>
  </si>
  <si>
    <t>Alternativ 2: all användning av bränsle (inkl pannor), men yttre systemgräns (används ej för nyckeltal)</t>
  </si>
  <si>
    <t>Alternativ 0: all fossil bränsleförbrukning, inkl  bränsle till pannor</t>
  </si>
  <si>
    <t>Alternativ 1: exkl bränsle till pannor</t>
  </si>
  <si>
    <r>
      <rPr>
        <b/>
        <sz val="11"/>
        <color theme="1"/>
        <rFont val="Calibri"/>
        <family val="2"/>
        <scheme val="minor"/>
      </rPr>
      <t xml:space="preserve">Övriga upplysningar </t>
    </r>
    <r>
      <rPr>
        <i/>
        <sz val="11"/>
        <color theme="1"/>
        <rFont val="Calibri"/>
        <family val="2"/>
        <scheme val="minor"/>
      </rPr>
      <t>(exempelvis: Om data bygger på annat än huvudsakligen kontinuerlig mätning; Viktiga skillnader jämfört med tidigare år; Viktiga skillnader jämfört med liknande bruk; Andra levererade nyttor och tjänster (t.ex. flexibilitet i effektuttag), som påverkar energianvändning; Övrigt som är viktigt att beakta vid tolkning av nyckeltalen)</t>
    </r>
  </si>
  <si>
    <t>el ext</t>
  </si>
  <si>
    <t>el som används i egna processer utanför systemgränsen för konventionell pappersproduktion (t.ex. för papperskonvertering)</t>
  </si>
  <si>
    <t>q prim såld</t>
  </si>
  <si>
    <t>primärvärme  som säljs till extern förbrukare</t>
  </si>
  <si>
    <t>primärvärme som används i egna processer utanför systemgränsen för konventionell pappersproduktion (t.ex. för papperskonvertering)</t>
  </si>
  <si>
    <t>q sek såld</t>
  </si>
  <si>
    <t>sekundärvärme som används i egna processer utanför systemgränsen för konventionell pappersproduktion (t.ex. för papperskonvertering)</t>
  </si>
  <si>
    <t>n ext</t>
  </si>
  <si>
    <t>verkningsgrad för barkpanna eller annan energipanna som producerar ånga som levereras externt eller används vid bruket, men i anläggning utanför systemgräns för konventionell pappersproduktion. Om inte verkningsgraden för pannan är känd sätts den schablonmässigt till 85 %.</t>
  </si>
  <si>
    <t>br såld prim värme</t>
  </si>
  <si>
    <t>bränsle som använts för att producera primärvärme som används vid bruket, men utanför systemgränsen för pappersproduktionen</t>
  </si>
  <si>
    <t>B32</t>
  </si>
  <si>
    <t>fossilt bränsle som använts för att producera primärvärme som används vid bruket, men utanför systemgränsen för pappersproduktionen</t>
  </si>
  <si>
    <t>br såld prim värme fos</t>
  </si>
  <si>
    <t>fossilt bränsle som använts för att producera primärvärme som levereras externt</t>
  </si>
  <si>
    <t>F29</t>
  </si>
  <si>
    <t>verkningsgrad för fossileldad energipanna som producerar ånga som levereras externt eller används vid bruket, men i anläggning utanför systemgräns för konventionell pappersproduktion. Om inte verkningsgraden för pannan är känd sätts den schablonmässigt till 90 %. Lämnas tom om fossilt bränsle aldrig används för att producera sådan värme.</t>
  </si>
  <si>
    <t>produktion av papper och kartong (säljbar produkt, före ev konvertering)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</si>
</sst>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
    <numFmt numFmtId="167" formatCode="0.0%"/>
  </numFmts>
  <fonts count="32" x14ac:knownFonts="1">
    <font>
      <sz val="11"/>
      <color theme="1"/>
      <name val="Calibri"/>
      <family val="2"/>
      <scheme val="minor"/>
    </font>
    <font>
      <b/>
      <sz val="11"/>
      <color theme="1"/>
      <name val="Calibri"/>
      <family val="2"/>
      <scheme val="minor"/>
    </font>
    <font>
      <b/>
      <i/>
      <sz val="18"/>
      <color theme="3" tint="-0.249977111117893"/>
      <name val="Franklin Gothic Book"/>
      <family val="2"/>
    </font>
    <font>
      <i/>
      <sz val="11"/>
      <color theme="1"/>
      <name val="Calibri"/>
      <family val="2"/>
      <scheme val="minor"/>
    </font>
    <font>
      <sz val="11"/>
      <color theme="3" tint="-0.249977111117893"/>
      <name val="Calibri"/>
      <family val="2"/>
      <scheme val="minor"/>
    </font>
    <font>
      <b/>
      <sz val="11"/>
      <color theme="3" tint="-0.249977111117893"/>
      <name val="Calibri"/>
      <family val="2"/>
      <scheme val="minor"/>
    </font>
    <font>
      <b/>
      <sz val="11"/>
      <color rgb="FF4B876C"/>
      <name val="Calibri"/>
      <family val="2"/>
      <scheme val="minor"/>
    </font>
    <font>
      <sz val="12"/>
      <color theme="1"/>
      <name val="Calibri"/>
      <family val="2"/>
      <scheme val="minor"/>
    </font>
    <font>
      <sz val="11"/>
      <name val="Calibri"/>
      <family val="2"/>
      <scheme val="minor"/>
    </font>
    <font>
      <b/>
      <sz val="11"/>
      <color rgb="FFFF0000"/>
      <name val="Calibri"/>
      <family val="2"/>
      <scheme val="minor"/>
    </font>
    <font>
      <sz val="11"/>
      <color theme="4"/>
      <name val="Calibri"/>
      <family val="2"/>
      <scheme val="minor"/>
    </font>
    <font>
      <sz val="8"/>
      <name val="Calibri"/>
      <family val="2"/>
      <scheme val="minor"/>
    </font>
    <font>
      <b/>
      <sz val="16"/>
      <color theme="1"/>
      <name val="Calibri"/>
      <family val="2"/>
      <scheme val="minor"/>
    </font>
    <font>
      <sz val="11"/>
      <color rgb="FF0070C0"/>
      <name val="Calibri"/>
      <family val="2"/>
      <scheme val="minor"/>
    </font>
    <font>
      <b/>
      <sz val="11"/>
      <color rgb="FF0070C0"/>
      <name val="Calibri"/>
      <family val="2"/>
      <scheme val="minor"/>
    </font>
    <font>
      <sz val="9"/>
      <color indexed="81"/>
      <name val="Tahoma"/>
      <family val="2"/>
    </font>
    <font>
      <b/>
      <sz val="9"/>
      <color indexed="81"/>
      <name val="Tahoma"/>
      <family val="2"/>
    </font>
    <font>
      <sz val="11"/>
      <color rgb="FFFF0000"/>
      <name val="Calibri"/>
      <family val="2"/>
      <scheme val="minor"/>
    </font>
    <font>
      <b/>
      <sz val="16"/>
      <color theme="3" tint="-0.249977111117893"/>
      <name val="Calibri"/>
      <family val="2"/>
      <scheme val="minor"/>
    </font>
    <font>
      <b/>
      <i/>
      <sz val="11"/>
      <color theme="1"/>
      <name val="Calibri"/>
      <family val="2"/>
      <scheme val="minor"/>
    </font>
    <font>
      <sz val="11"/>
      <color theme="1"/>
      <name val="Calibri"/>
      <family val="2"/>
    </font>
    <font>
      <b/>
      <sz val="11"/>
      <name val="Calibri"/>
      <family val="2"/>
      <scheme val="minor"/>
    </font>
    <font>
      <sz val="12"/>
      <color theme="1"/>
      <name val="Times New Roman"/>
      <family val="1"/>
    </font>
    <font>
      <b/>
      <i/>
      <sz val="11"/>
      <name val="Calibri"/>
      <family val="2"/>
      <scheme val="minor"/>
    </font>
    <font>
      <sz val="11"/>
      <color theme="1"/>
      <name val="Calibri"/>
      <family val="2"/>
      <scheme val="minor"/>
    </font>
    <font>
      <i/>
      <sz val="11"/>
      <color rgb="FFFF0000"/>
      <name val="Calibri"/>
      <family val="2"/>
      <scheme val="minor"/>
    </font>
    <font>
      <i/>
      <sz val="11"/>
      <name val="Calibri"/>
      <family val="2"/>
      <scheme val="minor"/>
    </font>
    <font>
      <b/>
      <sz val="16"/>
      <color rgb="FF0070C0"/>
      <name val="Calibri"/>
      <family val="2"/>
      <scheme val="minor"/>
    </font>
    <font>
      <sz val="11"/>
      <color rgb="FF4B876C"/>
      <name val="Calibri"/>
      <family val="2"/>
      <scheme val="minor"/>
    </font>
    <font>
      <b/>
      <i/>
      <sz val="14"/>
      <name val="Calibri"/>
      <family val="2"/>
      <scheme val="minor"/>
    </font>
    <font>
      <b/>
      <sz val="16"/>
      <name val="Calibri"/>
      <family val="2"/>
      <scheme val="minor"/>
    </font>
    <font>
      <b/>
      <sz val="12"/>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39997558519241921"/>
        <bgColor indexed="65"/>
      </patternFill>
    </fill>
  </fills>
  <borders count="47">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theme="0" tint="-0.14996795556505021"/>
      </left>
      <right style="thin">
        <color theme="0" tint="-0.14996795556505021"/>
      </right>
      <top/>
      <bottom style="thin">
        <color theme="0" tint="-0.14993743705557422"/>
      </bottom>
      <diagonal/>
    </border>
    <border>
      <left/>
      <right/>
      <top/>
      <bottom style="thin">
        <color theme="0" tint="-0.14993743705557422"/>
      </bottom>
      <diagonal/>
    </border>
  </borders>
  <cellStyleXfs count="2">
    <xf numFmtId="0" fontId="0" fillId="0" borderId="0"/>
    <xf numFmtId="0" fontId="24" fillId="9" borderId="0" applyNumberFormat="0" applyBorder="0" applyAlignment="0" applyProtection="0"/>
  </cellStyleXfs>
  <cellXfs count="291">
    <xf numFmtId="0" fontId="0" fillId="0" borderId="0" xfId="0"/>
    <xf numFmtId="0" fontId="2" fillId="0" borderId="0" xfId="0" applyFont="1"/>
    <xf numFmtId="0" fontId="0" fillId="0" borderId="0" xfId="0" applyAlignment="1">
      <alignment wrapText="1"/>
    </xf>
    <xf numFmtId="0" fontId="0" fillId="0" borderId="1" xfId="0" applyBorder="1" applyAlignment="1">
      <alignment wrapText="1"/>
    </xf>
    <xf numFmtId="0" fontId="18" fillId="0" borderId="0" xfId="0" applyFont="1"/>
    <xf numFmtId="0" fontId="18" fillId="0" borderId="1" xfId="0" applyFont="1" applyBorder="1"/>
    <xf numFmtId="0" fontId="0" fillId="5" borderId="0" xfId="0" applyFill="1" applyAlignment="1">
      <alignment wrapText="1"/>
    </xf>
    <xf numFmtId="0" fontId="1" fillId="5" borderId="0" xfId="0" applyFont="1" applyFill="1" applyAlignment="1">
      <alignment wrapText="1"/>
    </xf>
    <xf numFmtId="0" fontId="5" fillId="0" borderId="1" xfId="0" applyFont="1" applyBorder="1" applyAlignment="1">
      <alignment wrapText="1"/>
    </xf>
    <xf numFmtId="0" fontId="4" fillId="0" borderId="0" xfId="0" applyFont="1" applyAlignment="1">
      <alignment wrapText="1"/>
    </xf>
    <xf numFmtId="3" fontId="10" fillId="5" borderId="0" xfId="0" applyNumberFormat="1" applyFont="1" applyFill="1" applyAlignment="1">
      <alignment wrapText="1"/>
    </xf>
    <xf numFmtId="0" fontId="4" fillId="5" borderId="0" xfId="0" applyFont="1" applyFill="1" applyAlignment="1">
      <alignment wrapText="1"/>
    </xf>
    <xf numFmtId="3" fontId="10" fillId="0" borderId="0" xfId="0" applyNumberFormat="1" applyFont="1" applyAlignment="1">
      <alignment wrapText="1"/>
    </xf>
    <xf numFmtId="0" fontId="7" fillId="0" borderId="0" xfId="0" applyFont="1" applyAlignment="1">
      <alignment wrapText="1"/>
    </xf>
    <xf numFmtId="0" fontId="17" fillId="0" borderId="0" xfId="0" applyFont="1" applyAlignment="1">
      <alignment wrapText="1"/>
    </xf>
    <xf numFmtId="3" fontId="0" fillId="0" borderId="0" xfId="0" applyNumberFormat="1" applyAlignment="1">
      <alignment wrapText="1"/>
    </xf>
    <xf numFmtId="0" fontId="17" fillId="5" borderId="0" xfId="0" applyFont="1" applyFill="1" applyAlignment="1">
      <alignment wrapText="1"/>
    </xf>
    <xf numFmtId="3" fontId="0" fillId="5" borderId="0" xfId="0" applyNumberFormat="1" applyFill="1" applyAlignment="1">
      <alignment wrapText="1"/>
    </xf>
    <xf numFmtId="0" fontId="3" fillId="0" borderId="0" xfId="0" applyFont="1" applyAlignment="1">
      <alignment wrapText="1"/>
    </xf>
    <xf numFmtId="0" fontId="0" fillId="0" borderId="9" xfId="0" applyBorder="1" applyAlignment="1">
      <alignment wrapText="1"/>
    </xf>
    <xf numFmtId="0" fontId="0" fillId="0" borderId="13" xfId="0" applyBorder="1" applyAlignment="1">
      <alignment wrapText="1"/>
    </xf>
    <xf numFmtId="0" fontId="8" fillId="0" borderId="0" xfId="0" applyFont="1" applyAlignment="1">
      <alignment wrapText="1"/>
    </xf>
    <xf numFmtId="0" fontId="1" fillId="0" borderId="9" xfId="0" applyFont="1" applyBorder="1" applyAlignment="1">
      <alignment wrapText="1"/>
    </xf>
    <xf numFmtId="0" fontId="1" fillId="0" borderId="10" xfId="0" applyFont="1" applyBorder="1" applyAlignment="1">
      <alignment horizontal="center" wrapText="1"/>
    </xf>
    <xf numFmtId="0" fontId="0" fillId="0" borderId="0" xfId="0" applyAlignment="1">
      <alignment horizontal="center" wrapText="1"/>
    </xf>
    <xf numFmtId="0" fontId="0" fillId="0" borderId="15" xfId="0" applyBorder="1"/>
    <xf numFmtId="0" fontId="1" fillId="0" borderId="19" xfId="0" applyFont="1" applyBorder="1" applyAlignment="1">
      <alignment wrapText="1"/>
    </xf>
    <xf numFmtId="0" fontId="1" fillId="0" borderId="20" xfId="0" applyFont="1" applyBorder="1" applyAlignment="1">
      <alignment wrapText="1"/>
    </xf>
    <xf numFmtId="0" fontId="5" fillId="0" borderId="20" xfId="0" applyFont="1" applyBorder="1" applyAlignment="1">
      <alignment wrapText="1"/>
    </xf>
    <xf numFmtId="0" fontId="19" fillId="0" borderId="9" xfId="0" applyFont="1" applyBorder="1" applyAlignment="1">
      <alignment wrapText="1"/>
    </xf>
    <xf numFmtId="0" fontId="0" fillId="0" borderId="0" xfId="0" applyAlignment="1">
      <alignment horizontal="right" wrapText="1"/>
    </xf>
    <xf numFmtId="0" fontId="0" fillId="0" borderId="1" xfId="0" applyBorder="1" applyAlignment="1">
      <alignment horizontal="right" wrapText="1"/>
    </xf>
    <xf numFmtId="0" fontId="8" fillId="0" borderId="1" xfId="0" applyFont="1" applyBorder="1" applyAlignment="1">
      <alignment horizontal="right" wrapText="1"/>
    </xf>
    <xf numFmtId="0" fontId="0" fillId="0" borderId="9" xfId="0" applyBorder="1" applyAlignment="1">
      <alignment horizontal="right" wrapText="1"/>
    </xf>
    <xf numFmtId="0" fontId="0" fillId="0" borderId="0" xfId="0" applyAlignment="1">
      <alignment horizontal="left" wrapText="1"/>
    </xf>
    <xf numFmtId="0" fontId="9" fillId="0" borderId="0" xfId="0" applyFont="1" applyAlignment="1">
      <alignment horizontal="left" wrapText="1"/>
    </xf>
    <xf numFmtId="0" fontId="6" fillId="0" borderId="0" xfId="0" applyFont="1" applyAlignment="1">
      <alignment horizontal="center" wrapText="1"/>
    </xf>
    <xf numFmtId="0" fontId="20" fillId="0" borderId="0" xfId="0" applyFont="1" applyAlignment="1">
      <alignment wrapText="1"/>
    </xf>
    <xf numFmtId="0" fontId="20" fillId="0" borderId="1" xfId="0" applyFont="1" applyBorder="1" applyAlignment="1">
      <alignment wrapText="1"/>
    </xf>
    <xf numFmtId="166" fontId="0" fillId="0" borderId="0" xfId="0" applyNumberFormat="1" applyAlignment="1">
      <alignment wrapText="1"/>
    </xf>
    <xf numFmtId="164" fontId="0" fillId="0" borderId="0" xfId="0" applyNumberFormat="1" applyAlignment="1">
      <alignment horizontal="right" wrapText="1"/>
    </xf>
    <xf numFmtId="2" fontId="0" fillId="0" borderId="0" xfId="0" applyNumberFormat="1" applyAlignment="1">
      <alignment wrapText="1"/>
    </xf>
    <xf numFmtId="164" fontId="0" fillId="0" borderId="0" xfId="0" applyNumberFormat="1" applyAlignment="1">
      <alignment wrapText="1"/>
    </xf>
    <xf numFmtId="0" fontId="0" fillId="2" borderId="1" xfId="0" applyFill="1" applyBorder="1" applyAlignment="1">
      <alignment horizontal="right" wrapText="1"/>
    </xf>
    <xf numFmtId="0" fontId="2" fillId="0" borderId="0" xfId="0" applyFont="1" applyAlignment="1">
      <alignment horizontal="center" wrapText="1"/>
    </xf>
    <xf numFmtId="0" fontId="0" fillId="5" borderId="0" xfId="0" applyFill="1" applyAlignment="1">
      <alignment horizontal="center" wrapText="1"/>
    </xf>
    <xf numFmtId="0" fontId="12" fillId="8" borderId="16" xfId="0" applyFont="1" applyFill="1" applyBorder="1" applyAlignment="1">
      <alignment horizontal="left"/>
    </xf>
    <xf numFmtId="0" fontId="1" fillId="0" borderId="0" xfId="0" applyFont="1" applyAlignment="1">
      <alignment horizontal="left"/>
    </xf>
    <xf numFmtId="0" fontId="0" fillId="0" borderId="8" xfId="0" applyBorder="1" applyAlignment="1">
      <alignment horizontal="center" wrapText="1"/>
    </xf>
    <xf numFmtId="164" fontId="0" fillId="4" borderId="10" xfId="0" applyNumberFormat="1" applyFill="1" applyBorder="1" applyAlignment="1">
      <alignment horizontal="right" wrapText="1"/>
    </xf>
    <xf numFmtId="0" fontId="0" fillId="0" borderId="11" xfId="0" applyBorder="1" applyAlignment="1">
      <alignment horizontal="center" wrapText="1"/>
    </xf>
    <xf numFmtId="0" fontId="0" fillId="0" borderId="13" xfId="0" applyBorder="1" applyAlignment="1">
      <alignment horizontal="center" wrapText="1"/>
    </xf>
    <xf numFmtId="164" fontId="0" fillId="4" borderId="14" xfId="0" applyNumberFormat="1" applyFill="1" applyBorder="1" applyAlignment="1">
      <alignment wrapText="1"/>
    </xf>
    <xf numFmtId="164" fontId="0" fillId="4" borderId="12" xfId="0" applyNumberFormat="1" applyFill="1" applyBorder="1" applyAlignment="1">
      <alignment horizontal="right" wrapText="1"/>
    </xf>
    <xf numFmtId="0" fontId="1" fillId="0" borderId="19" xfId="0" applyFont="1" applyBorder="1" applyAlignment="1">
      <alignment horizontal="center" wrapText="1"/>
    </xf>
    <xf numFmtId="1" fontId="0" fillId="4" borderId="12" xfId="0" applyNumberFormat="1" applyFill="1" applyBorder="1" applyAlignment="1">
      <alignment horizontal="right" wrapText="1"/>
    </xf>
    <xf numFmtId="1" fontId="0" fillId="4" borderId="12" xfId="0" applyNumberFormat="1" applyFill="1" applyBorder="1" applyAlignment="1">
      <alignment wrapText="1"/>
    </xf>
    <xf numFmtId="1" fontId="0" fillId="4" borderId="14" xfId="0" applyNumberFormat="1" applyFill="1" applyBorder="1" applyAlignment="1">
      <alignment wrapText="1"/>
    </xf>
    <xf numFmtId="0" fontId="1" fillId="0" borderId="8" xfId="0" applyFont="1" applyBorder="1" applyAlignment="1">
      <alignment horizontal="center" wrapText="1"/>
    </xf>
    <xf numFmtId="3" fontId="10" fillId="3" borderId="12" xfId="0" applyNumberFormat="1" applyFont="1" applyFill="1" applyBorder="1" applyAlignment="1">
      <alignment horizontal="left" wrapText="1"/>
    </xf>
    <xf numFmtId="1" fontId="0" fillId="4" borderId="10" xfId="0" applyNumberFormat="1" applyFill="1" applyBorder="1" applyAlignment="1">
      <alignment horizontal="right" wrapText="1"/>
    </xf>
    <xf numFmtId="164" fontId="0" fillId="4" borderId="12" xfId="0" applyNumberFormat="1" applyFill="1" applyBorder="1" applyAlignment="1">
      <alignment wrapText="1"/>
    </xf>
    <xf numFmtId="3" fontId="8" fillId="2" borderId="14" xfId="0" applyNumberFormat="1" applyFont="1" applyFill="1" applyBorder="1" applyAlignment="1">
      <alignment horizontal="right" wrapText="1"/>
    </xf>
    <xf numFmtId="0" fontId="1" fillId="0" borderId="17" xfId="0" applyFont="1" applyBorder="1" applyAlignment="1">
      <alignment horizontal="center" wrapText="1"/>
    </xf>
    <xf numFmtId="3" fontId="0" fillId="4" borderId="12" xfId="0" applyNumberFormat="1" applyFill="1" applyBorder="1" applyAlignment="1">
      <alignment horizontal="right" wrapText="1"/>
    </xf>
    <xf numFmtId="3" fontId="0" fillId="4" borderId="12" xfId="0" applyNumberFormat="1" applyFill="1" applyBorder="1" applyAlignment="1">
      <alignment wrapText="1"/>
    </xf>
    <xf numFmtId="3" fontId="0" fillId="4" borderId="14" xfId="0" applyNumberFormat="1" applyFill="1" applyBorder="1" applyAlignment="1">
      <alignment wrapText="1"/>
    </xf>
    <xf numFmtId="165" fontId="0" fillId="4" borderId="12" xfId="0" applyNumberFormat="1" applyFill="1" applyBorder="1" applyAlignment="1">
      <alignment horizontal="right" wrapText="1"/>
    </xf>
    <xf numFmtId="3" fontId="0" fillId="4" borderId="14" xfId="0" applyNumberFormat="1" applyFill="1" applyBorder="1" applyAlignment="1">
      <alignment horizontal="right" wrapText="1"/>
    </xf>
    <xf numFmtId="3" fontId="0" fillId="4" borderId="10" xfId="0" applyNumberFormat="1" applyFill="1" applyBorder="1" applyAlignment="1">
      <alignment horizontal="right" wrapText="1"/>
    </xf>
    <xf numFmtId="164" fontId="0" fillId="4" borderId="14" xfId="0" applyNumberFormat="1" applyFill="1" applyBorder="1" applyAlignment="1">
      <alignment horizontal="right" wrapText="1"/>
    </xf>
    <xf numFmtId="3" fontId="21" fillId="0" borderId="12" xfId="0" applyNumberFormat="1" applyFont="1" applyBorder="1" applyAlignment="1">
      <alignment horizontal="center" wrapText="1"/>
    </xf>
    <xf numFmtId="0" fontId="8" fillId="0" borderId="0" xfId="0" applyFont="1" applyAlignment="1">
      <alignment horizontal="left" wrapText="1"/>
    </xf>
    <xf numFmtId="0" fontId="0" fillId="0" borderId="1" xfId="0" applyBorder="1" applyAlignment="1">
      <alignment horizontal="left" wrapText="1"/>
    </xf>
    <xf numFmtId="0" fontId="8" fillId="0" borderId="9" xfId="0" applyFont="1" applyBorder="1" applyAlignment="1">
      <alignment horizontal="right" wrapText="1"/>
    </xf>
    <xf numFmtId="0" fontId="22" fillId="0" borderId="0" xfId="0" applyFont="1" applyAlignment="1">
      <alignment horizontal="left" vertical="center" indent="12"/>
    </xf>
    <xf numFmtId="0" fontId="8" fillId="0" borderId="0" xfId="0" applyFont="1" applyAlignment="1">
      <alignment horizontal="right" wrapText="1"/>
    </xf>
    <xf numFmtId="0" fontId="0" fillId="0" borderId="10" xfId="0" applyBorder="1" applyAlignment="1">
      <alignment wrapText="1"/>
    </xf>
    <xf numFmtId="3" fontId="8" fillId="4" borderId="12" xfId="0" applyNumberFormat="1" applyFont="1" applyFill="1" applyBorder="1" applyAlignment="1">
      <alignment horizontal="right" wrapText="1"/>
    </xf>
    <xf numFmtId="3" fontId="8" fillId="4" borderId="12" xfId="0" applyNumberFormat="1" applyFont="1" applyFill="1" applyBorder="1" applyAlignment="1">
      <alignment wrapText="1"/>
    </xf>
    <xf numFmtId="0" fontId="12" fillId="0" borderId="22" xfId="0" applyFont="1" applyBorder="1"/>
    <xf numFmtId="0" fontId="1" fillId="0" borderId="23" xfId="0" applyFont="1" applyBorder="1" applyAlignment="1">
      <alignment wrapText="1"/>
    </xf>
    <xf numFmtId="0" fontId="23" fillId="0" borderId="9" xfId="0" applyFont="1" applyBorder="1" applyAlignment="1">
      <alignment wrapText="1"/>
    </xf>
    <xf numFmtId="3" fontId="10" fillId="3" borderId="14" xfId="0" applyNumberFormat="1" applyFont="1" applyFill="1" applyBorder="1" applyAlignment="1">
      <alignment horizontal="left" wrapText="1"/>
    </xf>
    <xf numFmtId="0" fontId="21" fillId="0" borderId="9" xfId="0" applyFont="1" applyBorder="1" applyAlignment="1">
      <alignment wrapText="1"/>
    </xf>
    <xf numFmtId="0" fontId="8" fillId="0" borderId="1" xfId="0" applyFont="1" applyBorder="1" applyAlignment="1">
      <alignment wrapText="1"/>
    </xf>
    <xf numFmtId="0" fontId="23" fillId="0" borderId="9" xfId="0" applyFont="1" applyBorder="1" applyAlignment="1">
      <alignment horizontal="left" wrapText="1"/>
    </xf>
    <xf numFmtId="0" fontId="0" fillId="0" borderId="24" xfId="0" applyBorder="1"/>
    <xf numFmtId="0" fontId="0" fillId="0" borderId="12" xfId="0" applyBorder="1"/>
    <xf numFmtId="0" fontId="1" fillId="0" borderId="0" xfId="1" applyFont="1" applyFill="1" applyBorder="1"/>
    <xf numFmtId="3" fontId="10" fillId="0" borderId="25" xfId="0" applyNumberFormat="1" applyFont="1" applyBorder="1" applyAlignment="1">
      <alignment horizontal="left" wrapText="1"/>
    </xf>
    <xf numFmtId="0" fontId="0" fillId="0" borderId="26" xfId="0" applyBorder="1" applyAlignment="1">
      <alignment wrapText="1"/>
    </xf>
    <xf numFmtId="0" fontId="1" fillId="0" borderId="25" xfId="1" applyFont="1" applyFill="1" applyBorder="1"/>
    <xf numFmtId="0" fontId="1" fillId="9" borderId="27" xfId="1" applyFont="1" applyBorder="1"/>
    <xf numFmtId="0" fontId="1" fillId="0" borderId="0" xfId="0" applyFont="1"/>
    <xf numFmtId="3" fontId="10" fillId="0" borderId="27" xfId="0" applyNumberFormat="1" applyFont="1" applyBorder="1" applyAlignment="1">
      <alignment horizontal="left" wrapText="1"/>
    </xf>
    <xf numFmtId="0" fontId="3" fillId="0" borderId="12" xfId="0" applyFont="1" applyBorder="1"/>
    <xf numFmtId="0" fontId="0" fillId="0" borderId="12" xfId="0" applyBorder="1" applyAlignment="1">
      <alignment wrapText="1"/>
    </xf>
    <xf numFmtId="0" fontId="1" fillId="0" borderId="0" xfId="0" quotePrefix="1" applyFont="1"/>
    <xf numFmtId="0" fontId="0" fillId="0" borderId="26" xfId="0" quotePrefix="1" applyBorder="1" applyAlignment="1">
      <alignment wrapText="1"/>
    </xf>
    <xf numFmtId="3" fontId="10" fillId="0" borderId="28" xfId="0" applyNumberFormat="1" applyFont="1" applyBorder="1" applyAlignment="1">
      <alignment horizontal="left" wrapText="1"/>
    </xf>
    <xf numFmtId="0" fontId="0" fillId="0" borderId="29" xfId="0" applyBorder="1" applyAlignment="1">
      <alignment wrapText="1"/>
    </xf>
    <xf numFmtId="0" fontId="1" fillId="0" borderId="20" xfId="0" applyFont="1" applyBorder="1" applyAlignment="1">
      <alignment horizontal="center" wrapText="1"/>
    </xf>
    <xf numFmtId="0" fontId="0" fillId="0" borderId="30" xfId="0" applyBorder="1" applyAlignment="1">
      <alignment wrapText="1"/>
    </xf>
    <xf numFmtId="49" fontId="14" fillId="3" borderId="2" xfId="0" applyNumberFormat="1" applyFont="1" applyFill="1" applyBorder="1"/>
    <xf numFmtId="49" fontId="14" fillId="3" borderId="18" xfId="0" applyNumberFormat="1" applyFont="1" applyFill="1" applyBorder="1"/>
    <xf numFmtId="0" fontId="1" fillId="4" borderId="3" xfId="0" applyFont="1" applyFill="1" applyBorder="1"/>
    <xf numFmtId="0" fontId="1" fillId="4" borderId="4" xfId="0" applyFont="1" applyFill="1" applyBorder="1"/>
    <xf numFmtId="0" fontId="1" fillId="6" borderId="3" xfId="0" applyFont="1" applyFill="1" applyBorder="1"/>
    <xf numFmtId="0" fontId="1" fillId="6" borderId="4" xfId="0" applyFont="1" applyFill="1" applyBorder="1"/>
    <xf numFmtId="0" fontId="1" fillId="2" borderId="3" xfId="0" applyFont="1" applyFill="1" applyBorder="1"/>
    <xf numFmtId="0" fontId="1" fillId="2" borderId="4" xfId="0" applyFont="1" applyFill="1" applyBorder="1"/>
    <xf numFmtId="0" fontId="1" fillId="7" borderId="3" xfId="0" applyFont="1" applyFill="1" applyBorder="1"/>
    <xf numFmtId="0" fontId="1" fillId="7" borderId="4" xfId="0" applyFont="1" applyFill="1" applyBorder="1"/>
    <xf numFmtId="0" fontId="1" fillId="9" borderId="5" xfId="1" applyFont="1" applyBorder="1"/>
    <xf numFmtId="0" fontId="1" fillId="9" borderId="7" xfId="1" applyFont="1" applyBorder="1"/>
    <xf numFmtId="3" fontId="10" fillId="3" borderId="10" xfId="0" applyNumberFormat="1" applyFont="1" applyFill="1" applyBorder="1" applyAlignment="1">
      <alignment horizontal="left" wrapText="1"/>
    </xf>
    <xf numFmtId="0" fontId="13" fillId="3" borderId="12" xfId="0" applyFont="1" applyFill="1" applyBorder="1" applyAlignment="1">
      <alignment horizontal="left" wrapText="1"/>
    </xf>
    <xf numFmtId="3" fontId="13" fillId="3" borderId="14" xfId="0" applyNumberFormat="1" applyFont="1" applyFill="1" applyBorder="1" applyAlignment="1">
      <alignment horizontal="left" wrapText="1"/>
    </xf>
    <xf numFmtId="0" fontId="0" fillId="0" borderId="19" xfId="0" applyBorder="1" applyAlignment="1">
      <alignment horizontal="center" wrapText="1"/>
    </xf>
    <xf numFmtId="3" fontId="0" fillId="4" borderId="17" xfId="0" applyNumberFormat="1" applyFill="1" applyBorder="1" applyAlignment="1">
      <alignment wrapText="1"/>
    </xf>
    <xf numFmtId="3" fontId="13" fillId="3" borderId="12" xfId="0" applyNumberFormat="1" applyFont="1" applyFill="1" applyBorder="1" applyAlignment="1">
      <alignment horizontal="left" wrapText="1"/>
    </xf>
    <xf numFmtId="3" fontId="8" fillId="4" borderId="14" xfId="0" applyNumberFormat="1" applyFont="1" applyFill="1" applyBorder="1" applyAlignment="1">
      <alignment horizontal="right" wrapText="1"/>
    </xf>
    <xf numFmtId="4" fontId="10" fillId="3" borderId="12" xfId="0" applyNumberFormat="1" applyFont="1" applyFill="1" applyBorder="1" applyAlignment="1">
      <alignment horizontal="left" wrapText="1"/>
    </xf>
    <xf numFmtId="3" fontId="13" fillId="0" borderId="10" xfId="0" applyNumberFormat="1" applyFont="1" applyBorder="1" applyAlignment="1">
      <alignment wrapText="1"/>
    </xf>
    <xf numFmtId="3" fontId="8" fillId="0" borderId="10" xfId="0" applyNumberFormat="1" applyFont="1" applyBorder="1" applyAlignment="1">
      <alignment wrapText="1"/>
    </xf>
    <xf numFmtId="3" fontId="8" fillId="2" borderId="14" xfId="0" applyNumberFormat="1" applyFont="1" applyFill="1" applyBorder="1" applyAlignment="1">
      <alignment wrapText="1"/>
    </xf>
    <xf numFmtId="3" fontId="8" fillId="7" borderId="12" xfId="0" applyNumberFormat="1" applyFont="1" applyFill="1" applyBorder="1" applyAlignment="1">
      <alignment horizontal="left" wrapText="1"/>
    </xf>
    <xf numFmtId="3" fontId="8" fillId="4" borderId="14" xfId="0" applyNumberFormat="1" applyFont="1" applyFill="1" applyBorder="1" applyAlignment="1">
      <alignment wrapText="1"/>
    </xf>
    <xf numFmtId="3" fontId="0" fillId="0" borderId="10" xfId="0" applyNumberFormat="1" applyBorder="1" applyAlignment="1">
      <alignment horizontal="right" wrapText="1"/>
    </xf>
    <xf numFmtId="3" fontId="13" fillId="3" borderId="27" xfId="0" applyNumberFormat="1" applyFont="1" applyFill="1" applyBorder="1" applyAlignment="1">
      <alignment horizontal="left" wrapText="1"/>
    </xf>
    <xf numFmtId="0" fontId="17" fillId="0" borderId="26" xfId="0" quotePrefix="1" applyFont="1" applyBorder="1" applyAlignment="1">
      <alignment wrapText="1"/>
    </xf>
    <xf numFmtId="0" fontId="9" fillId="0" borderId="0" xfId="0" applyFont="1"/>
    <xf numFmtId="0" fontId="25" fillId="0" borderId="12" xfId="0" applyFont="1" applyBorder="1"/>
    <xf numFmtId="0" fontId="8" fillId="0" borderId="26" xfId="0" applyFont="1" applyBorder="1" applyAlignment="1">
      <alignment wrapText="1"/>
    </xf>
    <xf numFmtId="0" fontId="21" fillId="0" borderId="0" xfId="0" applyFont="1"/>
    <xf numFmtId="0" fontId="8" fillId="0" borderId="12" xfId="0" applyFont="1" applyBorder="1" applyAlignment="1">
      <alignment wrapText="1"/>
    </xf>
    <xf numFmtId="0" fontId="13" fillId="0" borderId="26" xfId="0" applyFont="1" applyBorder="1" applyAlignment="1">
      <alignment wrapText="1"/>
    </xf>
    <xf numFmtId="3" fontId="13" fillId="0" borderId="25" xfId="0" applyNumberFormat="1" applyFont="1" applyBorder="1" applyAlignment="1">
      <alignment horizontal="left" wrapText="1"/>
    </xf>
    <xf numFmtId="3" fontId="13" fillId="0" borderId="27" xfId="0" applyNumberFormat="1" applyFont="1" applyBorder="1" applyAlignment="1">
      <alignment horizontal="left" wrapText="1"/>
    </xf>
    <xf numFmtId="0" fontId="9" fillId="0" borderId="27" xfId="1" applyFont="1" applyFill="1" applyBorder="1"/>
    <xf numFmtId="0" fontId="21" fillId="0" borderId="26" xfId="1" applyFont="1" applyFill="1" applyBorder="1"/>
    <xf numFmtId="0" fontId="21" fillId="9" borderId="26" xfId="1" applyFont="1" applyBorder="1"/>
    <xf numFmtId="0" fontId="21" fillId="9" borderId="27" xfId="1" applyFont="1" applyBorder="1"/>
    <xf numFmtId="0" fontId="8" fillId="0" borderId="26" xfId="0" quotePrefix="1" applyFont="1" applyBorder="1" applyAlignment="1">
      <alignment wrapText="1"/>
    </xf>
    <xf numFmtId="0" fontId="26" fillId="0" borderId="12" xfId="0" applyFont="1" applyBorder="1"/>
    <xf numFmtId="0" fontId="8" fillId="0" borderId="20" xfId="0" applyFont="1" applyBorder="1" applyAlignment="1">
      <alignment horizontal="right" wrapText="1"/>
    </xf>
    <xf numFmtId="0" fontId="1" fillId="0" borderId="1" xfId="0" applyFont="1" applyBorder="1" applyAlignment="1">
      <alignment horizontal="center" wrapText="1"/>
    </xf>
    <xf numFmtId="0" fontId="21" fillId="0" borderId="8" xfId="0" applyFont="1" applyBorder="1" applyAlignment="1">
      <alignment horizontal="center" wrapText="1"/>
    </xf>
    <xf numFmtId="0" fontId="21" fillId="0" borderId="11" xfId="0" applyFont="1" applyBorder="1" applyAlignment="1">
      <alignment horizontal="center" wrapText="1"/>
    </xf>
    <xf numFmtId="0" fontId="8" fillId="0" borderId="11" xfId="0" applyFont="1" applyBorder="1" applyAlignment="1">
      <alignment horizontal="center" wrapText="1"/>
    </xf>
    <xf numFmtId="0" fontId="8" fillId="0" borderId="13" xfId="0" applyFont="1" applyBorder="1" applyAlignment="1">
      <alignment horizontal="center"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6" xfId="0" applyFont="1" applyBorder="1" applyAlignment="1">
      <alignment horizontal="center" wrapText="1"/>
    </xf>
    <xf numFmtId="3" fontId="13" fillId="3" borderId="17" xfId="0" applyNumberFormat="1" applyFont="1" applyFill="1" applyBorder="1" applyAlignment="1">
      <alignment horizontal="left" wrapText="1"/>
    </xf>
    <xf numFmtId="3" fontId="13" fillId="0" borderId="0" xfId="0" applyNumberFormat="1" applyFont="1" applyAlignment="1">
      <alignment horizontal="left" wrapText="1"/>
    </xf>
    <xf numFmtId="0" fontId="8" fillId="0" borderId="0" xfId="0" applyFont="1" applyAlignment="1">
      <alignment horizontal="center" wrapText="1"/>
    </xf>
    <xf numFmtId="164" fontId="0" fillId="4" borderId="0" xfId="0" applyNumberFormat="1" applyFill="1" applyAlignment="1">
      <alignment horizontal="right" wrapText="1"/>
    </xf>
    <xf numFmtId="0" fontId="21" fillId="0" borderId="10" xfId="0" applyFont="1" applyBorder="1" applyAlignment="1">
      <alignment horizontal="center" wrapText="1"/>
    </xf>
    <xf numFmtId="0" fontId="12" fillId="0" borderId="8" xfId="0" applyFont="1" applyBorder="1" applyAlignment="1">
      <alignment horizontal="right" wrapText="1"/>
    </xf>
    <xf numFmtId="14" fontId="27" fillId="3" borderId="10" xfId="0" applyNumberFormat="1" applyFont="1" applyFill="1" applyBorder="1" applyAlignment="1">
      <alignment horizontal="right"/>
    </xf>
    <xf numFmtId="0" fontId="12" fillId="0" borderId="13" xfId="0" applyFont="1" applyBorder="1" applyAlignment="1">
      <alignment horizontal="right" wrapText="1"/>
    </xf>
    <xf numFmtId="0" fontId="27" fillId="3" borderId="14" xfId="0" applyFont="1" applyFill="1" applyBorder="1" applyAlignment="1">
      <alignment horizontal="right"/>
    </xf>
    <xf numFmtId="0" fontId="28" fillId="0" borderId="0" xfId="0" applyFont="1" applyAlignment="1">
      <alignment wrapText="1"/>
    </xf>
    <xf numFmtId="0" fontId="0" fillId="5" borderId="0" xfId="0" applyFill="1"/>
    <xf numFmtId="0" fontId="0" fillId="0" borderId="23" xfId="0" applyBorder="1" applyAlignment="1">
      <alignment wrapText="1"/>
    </xf>
    <xf numFmtId="0" fontId="0" fillId="0" borderId="31" xfId="0" applyBorder="1" applyAlignment="1">
      <alignment wrapText="1"/>
    </xf>
    <xf numFmtId="0" fontId="8" fillId="0" borderId="9" xfId="0" applyFont="1" applyBorder="1" applyAlignment="1">
      <alignment wrapText="1"/>
    </xf>
    <xf numFmtId="0" fontId="21" fillId="0" borderId="4" xfId="0" applyFont="1" applyBorder="1" applyAlignment="1">
      <alignment horizontal="center" wrapText="1"/>
    </xf>
    <xf numFmtId="0" fontId="21" fillId="0" borderId="1" xfId="0" applyFont="1" applyBorder="1" applyAlignment="1">
      <alignment wrapText="1"/>
    </xf>
    <xf numFmtId="0" fontId="21" fillId="0" borderId="1" xfId="0" applyFont="1" applyBorder="1" applyAlignment="1">
      <alignment horizontal="center" wrapText="1"/>
    </xf>
    <xf numFmtId="0" fontId="21" fillId="0" borderId="34" xfId="0" applyFont="1" applyBorder="1" applyAlignment="1">
      <alignment wrapText="1"/>
    </xf>
    <xf numFmtId="0" fontId="8" fillId="0" borderId="0" xfId="0" applyFont="1" applyAlignment="1">
      <alignment vertical="center"/>
    </xf>
    <xf numFmtId="167" fontId="21" fillId="6" borderId="7" xfId="0" applyNumberFormat="1" applyFont="1" applyFill="1" applyBorder="1" applyAlignment="1">
      <alignment wrapText="1"/>
    </xf>
    <xf numFmtId="0" fontId="23" fillId="0" borderId="36" xfId="0" applyFont="1" applyBorder="1" applyAlignment="1">
      <alignment wrapText="1"/>
    </xf>
    <xf numFmtId="0" fontId="1" fillId="0" borderId="0" xfId="0" applyFont="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wrapText="1"/>
    </xf>
    <xf numFmtId="2" fontId="1" fillId="6" borderId="12" xfId="0" applyNumberFormat="1" applyFont="1" applyFill="1" applyBorder="1" applyAlignment="1">
      <alignment horizontal="right" wrapText="1"/>
    </xf>
    <xf numFmtId="2" fontId="1" fillId="6" borderId="12" xfId="0" applyNumberFormat="1" applyFont="1" applyFill="1" applyBorder="1" applyAlignment="1">
      <alignment wrapText="1"/>
    </xf>
    <xf numFmtId="2" fontId="21" fillId="6" borderId="12" xfId="0" applyNumberFormat="1" applyFont="1" applyFill="1" applyBorder="1" applyAlignment="1">
      <alignment wrapText="1"/>
    </xf>
    <xf numFmtId="167" fontId="21" fillId="6" borderId="38" xfId="0" applyNumberFormat="1" applyFont="1" applyFill="1" applyBorder="1" applyAlignment="1">
      <alignment wrapText="1"/>
    </xf>
    <xf numFmtId="0" fontId="1" fillId="0" borderId="23" xfId="0" applyFont="1" applyBorder="1"/>
    <xf numFmtId="0" fontId="1" fillId="0" borderId="31" xfId="0" applyFont="1" applyBorder="1" applyAlignment="1">
      <alignment wrapText="1"/>
    </xf>
    <xf numFmtId="0" fontId="21" fillId="0" borderId="39" xfId="0" applyFont="1" applyBorder="1" applyAlignment="1">
      <alignment wrapText="1"/>
    </xf>
    <xf numFmtId="0" fontId="21" fillId="0" borderId="34" xfId="0" applyFont="1" applyBorder="1" applyAlignment="1">
      <alignment horizontal="center" wrapText="1"/>
    </xf>
    <xf numFmtId="2" fontId="21" fillId="6" borderId="4" xfId="0" applyNumberFormat="1" applyFont="1" applyFill="1" applyBorder="1" applyAlignment="1">
      <alignment horizontal="right" wrapText="1"/>
    </xf>
    <xf numFmtId="2" fontId="1" fillId="6" borderId="4" xfId="0" applyNumberFormat="1" applyFont="1" applyFill="1" applyBorder="1" applyAlignment="1">
      <alignment wrapText="1"/>
    </xf>
    <xf numFmtId="2" fontId="21" fillId="6" borderId="4" xfId="0" applyNumberFormat="1" applyFont="1" applyFill="1" applyBorder="1" applyAlignment="1">
      <alignment wrapText="1"/>
    </xf>
    <xf numFmtId="2" fontId="21" fillId="6" borderId="7" xfId="0" applyNumberFormat="1" applyFont="1" applyFill="1" applyBorder="1" applyAlignment="1">
      <alignment wrapText="1"/>
    </xf>
    <xf numFmtId="0" fontId="1" fillId="0" borderId="40" xfId="0" applyFont="1" applyBorder="1" applyAlignment="1">
      <alignment wrapText="1"/>
    </xf>
    <xf numFmtId="0" fontId="1" fillId="0" borderId="36" xfId="0" applyFont="1" applyBorder="1" applyAlignment="1">
      <alignment wrapText="1"/>
    </xf>
    <xf numFmtId="0" fontId="1" fillId="0" borderId="36" xfId="0" applyFont="1" applyBorder="1" applyAlignment="1">
      <alignment horizontal="left" wrapText="1"/>
    </xf>
    <xf numFmtId="0" fontId="21" fillId="0" borderId="35" xfId="0" applyFont="1" applyBorder="1" applyAlignment="1">
      <alignment wrapText="1"/>
    </xf>
    <xf numFmtId="0" fontId="21" fillId="0" borderId="41" xfId="0" applyFont="1" applyBorder="1" applyAlignment="1">
      <alignment wrapText="1"/>
    </xf>
    <xf numFmtId="0" fontId="21" fillId="0" borderId="42" xfId="0" applyFont="1" applyBorder="1" applyAlignment="1">
      <alignment wrapText="1"/>
    </xf>
    <xf numFmtId="1" fontId="21" fillId="0" borderId="42" xfId="0" applyNumberFormat="1" applyFont="1" applyBorder="1" applyAlignment="1">
      <alignment wrapText="1"/>
    </xf>
    <xf numFmtId="1" fontId="21" fillId="0" borderId="43" xfId="0" applyNumberFormat="1" applyFont="1" applyBorder="1" applyAlignment="1">
      <alignment wrapText="1"/>
    </xf>
    <xf numFmtId="0" fontId="21" fillId="0" borderId="8" xfId="0" applyFont="1" applyBorder="1" applyAlignment="1">
      <alignment wrapText="1"/>
    </xf>
    <xf numFmtId="0" fontId="21" fillId="0" borderId="11" xfId="0" applyFont="1" applyBorder="1" applyAlignment="1">
      <alignment wrapText="1"/>
    </xf>
    <xf numFmtId="1" fontId="21" fillId="0" borderId="11" xfId="0" applyNumberFormat="1" applyFont="1" applyBorder="1" applyAlignment="1">
      <alignment wrapText="1"/>
    </xf>
    <xf numFmtId="1" fontId="21" fillId="0" borderId="44" xfId="0" applyNumberFormat="1" applyFont="1" applyBorder="1" applyAlignment="1">
      <alignment wrapText="1"/>
    </xf>
    <xf numFmtId="0" fontId="29" fillId="0" borderId="40" xfId="0" applyFont="1" applyBorder="1" applyAlignment="1">
      <alignment wrapText="1"/>
    </xf>
    <xf numFmtId="0" fontId="21" fillId="0" borderId="37" xfId="0" applyFont="1" applyBorder="1" applyAlignment="1">
      <alignment wrapText="1"/>
    </xf>
    <xf numFmtId="164" fontId="21" fillId="6" borderId="7" xfId="0" applyNumberFormat="1" applyFont="1" applyFill="1" applyBorder="1" applyAlignment="1">
      <alignment wrapText="1"/>
    </xf>
    <xf numFmtId="0" fontId="8" fillId="0" borderId="8" xfId="0" applyFont="1" applyBorder="1" applyAlignment="1">
      <alignment wrapText="1"/>
    </xf>
    <xf numFmtId="0" fontId="21" fillId="0" borderId="13" xfId="0" applyFont="1" applyBorder="1" applyAlignment="1">
      <alignment wrapText="1"/>
    </xf>
    <xf numFmtId="164" fontId="21" fillId="6" borderId="38" xfId="0" applyNumberFormat="1" applyFont="1" applyFill="1" applyBorder="1" applyAlignment="1">
      <alignment wrapText="1"/>
    </xf>
    <xf numFmtId="0" fontId="0" fillId="0" borderId="40" xfId="0" applyBorder="1" applyAlignment="1">
      <alignment wrapText="1"/>
    </xf>
    <xf numFmtId="0" fontId="17" fillId="0" borderId="10" xfId="0" applyFont="1" applyBorder="1" applyAlignment="1">
      <alignment vertical="center"/>
    </xf>
    <xf numFmtId="0" fontId="1" fillId="0" borderId="4" xfId="0" applyFont="1" applyBorder="1" applyAlignment="1">
      <alignment horizontal="center" wrapText="1"/>
    </xf>
    <xf numFmtId="0" fontId="1" fillId="0" borderId="37" xfId="0" applyFont="1" applyBorder="1" applyAlignment="1">
      <alignment wrapText="1"/>
    </xf>
    <xf numFmtId="0" fontId="1" fillId="0" borderId="14" xfId="0" applyFont="1" applyBorder="1" applyAlignment="1">
      <alignment wrapText="1"/>
    </xf>
    <xf numFmtId="0" fontId="1" fillId="0" borderId="34" xfId="0" applyFont="1" applyBorder="1" applyAlignment="1">
      <alignment wrapText="1"/>
    </xf>
    <xf numFmtId="3" fontId="8" fillId="0" borderId="0" xfId="0" applyNumberFormat="1" applyFont="1" applyAlignment="1">
      <alignment wrapText="1"/>
    </xf>
    <xf numFmtId="2" fontId="1" fillId="6" borderId="4" xfId="0" applyNumberFormat="1" applyFont="1" applyFill="1" applyBorder="1" applyAlignment="1">
      <alignment horizontal="right" wrapText="1"/>
    </xf>
    <xf numFmtId="2" fontId="21" fillId="6" borderId="38" xfId="0" applyNumberFormat="1" applyFont="1" applyFill="1" applyBorder="1" applyAlignment="1">
      <alignment wrapText="1"/>
    </xf>
    <xf numFmtId="2" fontId="1" fillId="6" borderId="10" xfId="0" applyNumberFormat="1" applyFont="1" applyFill="1" applyBorder="1" applyAlignment="1">
      <alignment wrapText="1"/>
    </xf>
    <xf numFmtId="0" fontId="0" fillId="0" borderId="11" xfId="0" applyBorder="1" applyAlignment="1">
      <alignment wrapText="1"/>
    </xf>
    <xf numFmtId="0" fontId="8" fillId="0" borderId="1" xfId="0" applyFont="1" applyBorder="1" applyAlignment="1">
      <alignment horizontal="left" wrapText="1"/>
    </xf>
    <xf numFmtId="0" fontId="30" fillId="0" borderId="22" xfId="0" applyFont="1" applyBorder="1" applyAlignment="1">
      <alignment wrapText="1"/>
    </xf>
    <xf numFmtId="0" fontId="8" fillId="0" borderId="23" xfId="0" applyFont="1" applyBorder="1" applyAlignment="1">
      <alignment wrapText="1"/>
    </xf>
    <xf numFmtId="0" fontId="8" fillId="0" borderId="31" xfId="0" applyFont="1" applyBorder="1" applyAlignment="1">
      <alignment wrapText="1"/>
    </xf>
    <xf numFmtId="0" fontId="21" fillId="0" borderId="36" xfId="0" applyFont="1" applyBorder="1" applyAlignment="1">
      <alignment wrapText="1"/>
    </xf>
    <xf numFmtId="0" fontId="21" fillId="0" borderId="12" xfId="0" applyFont="1" applyBorder="1" applyAlignment="1">
      <alignment wrapText="1"/>
    </xf>
    <xf numFmtId="2" fontId="21" fillId="6" borderId="12" xfId="0" applyNumberFormat="1" applyFont="1" applyFill="1" applyBorder="1" applyAlignment="1">
      <alignment horizontal="right" wrapText="1"/>
    </xf>
    <xf numFmtId="1" fontId="21" fillId="0" borderId="12" xfId="0" applyNumberFormat="1" applyFont="1" applyBorder="1" applyAlignment="1">
      <alignment wrapText="1"/>
    </xf>
    <xf numFmtId="1" fontId="21" fillId="0" borderId="38" xfId="0" applyNumberFormat="1" applyFont="1" applyBorder="1" applyAlignment="1">
      <alignment wrapText="1"/>
    </xf>
    <xf numFmtId="0" fontId="30" fillId="0" borderId="0" xfId="0" applyFont="1"/>
    <xf numFmtId="0" fontId="26" fillId="0" borderId="0" xfId="0" applyFont="1" applyAlignment="1">
      <alignment wrapText="1"/>
    </xf>
    <xf numFmtId="0" fontId="21" fillId="0" borderId="20" xfId="0" applyFont="1" applyBorder="1" applyAlignment="1">
      <alignment wrapText="1"/>
    </xf>
    <xf numFmtId="0" fontId="8" fillId="0" borderId="8" xfId="0" applyFont="1" applyBorder="1" applyAlignment="1">
      <alignment horizontal="center" wrapText="1"/>
    </xf>
    <xf numFmtId="0" fontId="8" fillId="0" borderId="19" xfId="0" applyFont="1" applyBorder="1" applyAlignment="1">
      <alignment horizontal="center" wrapText="1"/>
    </xf>
    <xf numFmtId="0" fontId="8" fillId="0" borderId="1" xfId="0" applyFont="1" applyBorder="1" applyAlignment="1">
      <alignment horizontal="center" wrapText="1"/>
    </xf>
    <xf numFmtId="0" fontId="8" fillId="0" borderId="9" xfId="0" applyFont="1" applyBorder="1" applyAlignment="1">
      <alignment horizontal="left" wrapText="1"/>
    </xf>
    <xf numFmtId="0" fontId="8" fillId="0" borderId="20" xfId="0" applyFont="1" applyBorder="1" applyAlignment="1">
      <alignment wrapText="1"/>
    </xf>
    <xf numFmtId="0" fontId="8" fillId="0" borderId="20" xfId="0" applyFont="1" applyBorder="1" applyAlignment="1">
      <alignment horizontal="left" wrapText="1"/>
    </xf>
    <xf numFmtId="164" fontId="21" fillId="6" borderId="12" xfId="0" applyNumberFormat="1" applyFont="1" applyFill="1" applyBorder="1" applyAlignment="1">
      <alignment wrapText="1"/>
    </xf>
    <xf numFmtId="164" fontId="21" fillId="6" borderId="4" xfId="0" applyNumberFormat="1" applyFont="1" applyFill="1" applyBorder="1" applyAlignment="1">
      <alignment wrapText="1"/>
    </xf>
    <xf numFmtId="164" fontId="21" fillId="6" borderId="12" xfId="0" applyNumberFormat="1" applyFont="1" applyFill="1" applyBorder="1" applyAlignment="1">
      <alignment horizontal="right" wrapText="1"/>
    </xf>
    <xf numFmtId="164" fontId="21" fillId="6" borderId="4" xfId="0" applyNumberFormat="1" applyFont="1" applyFill="1" applyBorder="1" applyAlignment="1">
      <alignment horizontal="right" wrapText="1"/>
    </xf>
    <xf numFmtId="4" fontId="13" fillId="3" borderId="12" xfId="0" applyNumberFormat="1" applyFont="1" applyFill="1" applyBorder="1" applyAlignment="1">
      <alignment horizontal="left" wrapText="1"/>
    </xf>
    <xf numFmtId="3" fontId="8" fillId="4" borderId="17" xfId="0" applyNumberFormat="1" applyFont="1" applyFill="1" applyBorder="1" applyAlignment="1">
      <alignment wrapText="1"/>
    </xf>
    <xf numFmtId="3" fontId="8" fillId="4" borderId="10" xfId="0" applyNumberFormat="1" applyFont="1" applyFill="1" applyBorder="1" applyAlignment="1">
      <alignment horizontal="right" wrapText="1"/>
    </xf>
    <xf numFmtId="0" fontId="12" fillId="0" borderId="19" xfId="0" applyFont="1" applyBorder="1" applyAlignment="1">
      <alignment horizontal="right" wrapText="1"/>
    </xf>
    <xf numFmtId="14" fontId="30" fillId="0" borderId="17" xfId="0" applyNumberFormat="1" applyFont="1" applyBorder="1"/>
    <xf numFmtId="1" fontId="8" fillId="4" borderId="14" xfId="0" applyNumberFormat="1" applyFont="1" applyFill="1" applyBorder="1" applyAlignment="1">
      <alignment horizontal="right" wrapText="1"/>
    </xf>
    <xf numFmtId="3" fontId="13" fillId="3" borderId="45" xfId="0" applyNumberFormat="1" applyFont="1" applyFill="1" applyBorder="1" applyAlignment="1">
      <alignment horizontal="left" wrapText="1"/>
    </xf>
    <xf numFmtId="0" fontId="1" fillId="0" borderId="46" xfId="0" applyFont="1" applyBorder="1"/>
    <xf numFmtId="3" fontId="13" fillId="3" borderId="29" xfId="0" applyNumberFormat="1" applyFont="1" applyFill="1" applyBorder="1" applyAlignment="1">
      <alignment horizontal="left" wrapText="1"/>
    </xf>
    <xf numFmtId="0" fontId="1" fillId="0" borderId="9" xfId="0" applyFont="1" applyBorder="1"/>
    <xf numFmtId="0" fontId="1" fillId="0" borderId="32" xfId="0" applyFont="1" applyBorder="1" applyAlignment="1">
      <alignment wrapText="1"/>
    </xf>
    <xf numFmtId="0" fontId="0" fillId="0" borderId="9" xfId="0" applyBorder="1" applyAlignment="1">
      <alignment wrapText="1"/>
    </xf>
    <xf numFmtId="0" fontId="0" fillId="0" borderId="33" xfId="0" applyBorder="1" applyAlignment="1">
      <alignment wrapText="1"/>
    </xf>
    <xf numFmtId="0" fontId="21" fillId="0" borderId="21" xfId="0" applyFont="1" applyBorder="1" applyAlignment="1">
      <alignment wrapText="1"/>
    </xf>
    <xf numFmtId="0" fontId="8" fillId="0" borderId="1" xfId="0" applyFont="1" applyBorder="1" applyAlignment="1">
      <alignment wrapText="1"/>
    </xf>
    <xf numFmtId="0" fontId="8" fillId="0" borderId="34" xfId="0" applyFont="1" applyBorder="1" applyAlignment="1">
      <alignment wrapText="1"/>
    </xf>
    <xf numFmtId="0" fontId="3" fillId="3" borderId="8" xfId="0"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0" xfId="0" applyFont="1" applyFill="1" applyAlignment="1">
      <alignment horizontal="center" vertical="top" wrapText="1"/>
    </xf>
    <xf numFmtId="0" fontId="3" fillId="3" borderId="12" xfId="0" applyFont="1" applyFill="1" applyBorder="1" applyAlignment="1">
      <alignment horizontal="center" vertical="top" wrapText="1"/>
    </xf>
    <xf numFmtId="0" fontId="3" fillId="3" borderId="13"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14" xfId="0" applyFont="1" applyFill="1" applyBorder="1" applyAlignment="1">
      <alignment horizontal="center" vertical="top" wrapText="1"/>
    </xf>
    <xf numFmtId="0" fontId="23" fillId="0" borderId="19" xfId="0" applyFont="1" applyBorder="1" applyAlignment="1">
      <alignment wrapText="1"/>
    </xf>
    <xf numFmtId="0" fontId="0" fillId="0" borderId="20" xfId="0" applyBorder="1" applyAlignment="1">
      <alignment wrapText="1"/>
    </xf>
    <xf numFmtId="0" fontId="0" fillId="0" borderId="17" xfId="0" applyBorder="1" applyAlignment="1">
      <alignment wrapText="1"/>
    </xf>
    <xf numFmtId="0" fontId="31" fillId="0" borderId="32" xfId="0" applyFont="1" applyBorder="1" applyAlignment="1">
      <alignment horizontal="left" wrapText="1"/>
    </xf>
    <xf numFmtId="0" fontId="31" fillId="0" borderId="9" xfId="0" applyFont="1" applyBorder="1" applyAlignment="1">
      <alignment horizontal="left" wrapText="1"/>
    </xf>
    <xf numFmtId="0" fontId="31" fillId="0" borderId="33" xfId="0" applyFont="1" applyBorder="1" applyAlignment="1">
      <alignment horizontal="left" wrapText="1"/>
    </xf>
    <xf numFmtId="0" fontId="31" fillId="0" borderId="21" xfId="0" applyFont="1" applyBorder="1" applyAlignment="1">
      <alignment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7" xfId="0" applyBorder="1" applyAlignment="1">
      <alignment horizontal="left" vertical="top" wrapText="1"/>
    </xf>
    <xf numFmtId="0" fontId="23" fillId="0" borderId="19" xfId="0" applyFont="1" applyBorder="1" applyAlignment="1">
      <alignment horizontal="left" wrapText="1"/>
    </xf>
    <xf numFmtId="0" fontId="23" fillId="0" borderId="20" xfId="0" applyFont="1" applyBorder="1" applyAlignment="1">
      <alignment horizontal="left" wrapText="1"/>
    </xf>
    <xf numFmtId="0" fontId="23" fillId="0" borderId="17" xfId="0" applyFont="1" applyBorder="1" applyAlignment="1">
      <alignment horizontal="left" wrapText="1"/>
    </xf>
    <xf numFmtId="0" fontId="9" fillId="0" borderId="0" xfId="0" applyFont="1" applyAlignment="1">
      <alignment wrapText="1"/>
    </xf>
    <xf numFmtId="0" fontId="0" fillId="0" borderId="0" xfId="0"/>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0" fillId="3" borderId="0" xfId="0" applyFill="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 xfId="0" applyFill="1" applyBorder="1" applyAlignment="1">
      <alignment horizontal="left" vertical="top" wrapText="1"/>
    </xf>
    <xf numFmtId="0" fontId="0" fillId="3" borderId="14" xfId="0" applyFill="1" applyBorder="1" applyAlignment="1">
      <alignment horizontal="left" vertical="top" wrapText="1"/>
    </xf>
  </cellXfs>
  <cellStyles count="2">
    <cellStyle name="60 % - Dekorfärg3" xfId="1" builtinId="40"/>
    <cellStyle name="Normal" xfId="0" builtinId="0"/>
  </cellStyles>
  <dxfs count="0"/>
  <tableStyles count="0" defaultTableStyle="TableStyleMedium2" defaultPivotStyle="PivotStyleLight16"/>
  <colors>
    <mruColors>
      <color rgb="FF4B87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C9F2-B6DF-4C83-B4E0-E061FDD72772}">
  <dimension ref="A1:P162"/>
  <sheetViews>
    <sheetView tabSelected="1" topLeftCell="A132" zoomScale="70" zoomScaleNormal="70" workbookViewId="0">
      <selection activeCell="H140" sqref="H140"/>
    </sheetView>
  </sheetViews>
  <sheetFormatPr defaultColWidth="8.85546875" defaultRowHeight="15" x14ac:dyDescent="0.25"/>
  <cols>
    <col min="1" max="1" width="13.28515625" style="24" customWidth="1"/>
    <col min="2" max="2" width="19.85546875" style="2" bestFit="1" customWidth="1"/>
    <col min="3" max="3" width="76.42578125" style="2" customWidth="1"/>
    <col min="4" max="4" width="18.85546875" style="2" customWidth="1"/>
    <col min="5" max="5" width="1.5703125" style="2" customWidth="1"/>
    <col min="6" max="6" width="14.85546875" style="2" customWidth="1"/>
    <col min="7" max="7" width="18.85546875" style="2" customWidth="1"/>
    <col min="8" max="8" width="69.42578125" style="2" customWidth="1"/>
    <col min="9" max="9" width="13.42578125" style="2" bestFit="1" customWidth="1"/>
    <col min="10" max="10" width="4.42578125" style="2" customWidth="1"/>
    <col min="11" max="11" width="51.42578125" style="2" customWidth="1"/>
    <col min="12" max="12" width="9.7109375" style="2" bestFit="1" customWidth="1"/>
    <col min="13" max="13" width="11.140625" style="2" customWidth="1"/>
    <col min="14" max="14" width="8.85546875" style="2"/>
    <col min="15" max="15" width="11.140625" style="2" customWidth="1"/>
    <col min="16" max="16384" width="8.85546875" style="2"/>
  </cols>
  <sheetData>
    <row r="1" spans="1:9" ht="21" x14ac:dyDescent="0.35">
      <c r="C1" s="245" t="s">
        <v>413</v>
      </c>
      <c r="D1" s="246">
        <v>45625</v>
      </c>
    </row>
    <row r="2" spans="1:9" ht="24" x14ac:dyDescent="0.4">
      <c r="A2" s="1" t="s">
        <v>255</v>
      </c>
      <c r="C2" s="44"/>
    </row>
    <row r="3" spans="1:9" ht="15.75" thickBot="1" x14ac:dyDescent="0.3">
      <c r="A3" s="2"/>
      <c r="C3" s="24"/>
    </row>
    <row r="4" spans="1:9" ht="21.75" thickBot="1" x14ac:dyDescent="0.4">
      <c r="A4" s="25" t="s">
        <v>0</v>
      </c>
      <c r="B4" s="103"/>
      <c r="C4" s="46" t="s">
        <v>349</v>
      </c>
      <c r="G4" s="104" t="s">
        <v>140</v>
      </c>
      <c r="H4" s="105"/>
    </row>
    <row r="5" spans="1:9" ht="21.75" thickBot="1" x14ac:dyDescent="0.4">
      <c r="A5" s="87" t="s">
        <v>299</v>
      </c>
      <c r="B5" s="103"/>
      <c r="C5" s="46" t="s">
        <v>350</v>
      </c>
      <c r="G5" s="106" t="s">
        <v>33</v>
      </c>
      <c r="H5" s="107"/>
    </row>
    <row r="6" spans="1:9" x14ac:dyDescent="0.25">
      <c r="A6" s="2"/>
      <c r="C6" s="24"/>
      <c r="G6" s="108" t="s">
        <v>47</v>
      </c>
      <c r="H6" s="109"/>
    </row>
    <row r="7" spans="1:9" ht="21" x14ac:dyDescent="0.35">
      <c r="A7" s="2"/>
      <c r="C7" s="160" t="s">
        <v>414</v>
      </c>
      <c r="D7" s="161" t="s">
        <v>432</v>
      </c>
      <c r="G7" s="110" t="s">
        <v>35</v>
      </c>
      <c r="H7" s="111"/>
    </row>
    <row r="8" spans="1:9" ht="21" x14ac:dyDescent="0.35">
      <c r="A8" s="2"/>
      <c r="C8" s="162" t="s">
        <v>415</v>
      </c>
      <c r="D8" s="163" t="s">
        <v>433</v>
      </c>
      <c r="G8" s="112" t="s">
        <v>230</v>
      </c>
      <c r="H8" s="113"/>
    </row>
    <row r="9" spans="1:9" ht="15.75" thickBot="1" x14ac:dyDescent="0.3">
      <c r="A9" s="2"/>
      <c r="C9" s="24"/>
      <c r="G9" s="114" t="s">
        <v>298</v>
      </c>
      <c r="H9" s="115"/>
    </row>
    <row r="10" spans="1:9" ht="30" customHeight="1" x14ac:dyDescent="0.25">
      <c r="A10" s="280" t="s">
        <v>416</v>
      </c>
      <c r="B10" s="281"/>
      <c r="C10" s="281"/>
      <c r="D10" s="281"/>
      <c r="E10" s="281"/>
      <c r="F10" s="281"/>
      <c r="G10" s="89"/>
      <c r="H10" s="89"/>
      <c r="I10" s="164"/>
    </row>
    <row r="11" spans="1:9" x14ac:dyDescent="0.25">
      <c r="A11" s="2"/>
      <c r="C11" s="24"/>
      <c r="G11" s="89"/>
      <c r="H11" s="89"/>
    </row>
    <row r="12" spans="1:9" ht="21" x14ac:dyDescent="0.35">
      <c r="A12" s="4" t="s">
        <v>315</v>
      </c>
      <c r="G12" s="94"/>
    </row>
    <row r="13" spans="1:9" x14ac:dyDescent="0.25">
      <c r="A13" s="26" t="s">
        <v>314</v>
      </c>
      <c r="B13" s="27"/>
      <c r="C13" s="27" t="s">
        <v>37</v>
      </c>
      <c r="D13" s="102"/>
      <c r="E13" s="102"/>
      <c r="F13" s="102" t="s">
        <v>313</v>
      </c>
      <c r="G13" s="102" t="s">
        <v>321</v>
      </c>
      <c r="H13" s="63" t="s">
        <v>312</v>
      </c>
    </row>
    <row r="14" spans="1:9" ht="30" x14ac:dyDescent="0.25">
      <c r="A14" s="2" t="s">
        <v>311</v>
      </c>
      <c r="B14" s="2" t="s">
        <v>316</v>
      </c>
      <c r="C14" s="2" t="s">
        <v>317</v>
      </c>
      <c r="D14" s="93" t="s">
        <v>351</v>
      </c>
      <c r="E14" s="101"/>
      <c r="F14" s="250">
        <v>75000</v>
      </c>
      <c r="G14" s="251" t="s">
        <v>25</v>
      </c>
      <c r="H14" s="77"/>
    </row>
    <row r="15" spans="1:9" ht="30" x14ac:dyDescent="0.25">
      <c r="A15" s="2" t="s">
        <v>311</v>
      </c>
      <c r="B15" s="2" t="s">
        <v>316</v>
      </c>
      <c r="C15" s="2" t="s">
        <v>317</v>
      </c>
      <c r="D15" s="93" t="s">
        <v>352</v>
      </c>
      <c r="E15" s="91"/>
      <c r="F15" s="248">
        <v>15000</v>
      </c>
      <c r="G15" s="249" t="s">
        <v>25</v>
      </c>
      <c r="H15" s="97"/>
    </row>
    <row r="16" spans="1:9" x14ac:dyDescent="0.25">
      <c r="A16" s="2"/>
      <c r="D16" s="100"/>
      <c r="E16" s="91"/>
      <c r="F16" s="137"/>
      <c r="G16" s="94"/>
      <c r="H16" s="97"/>
    </row>
    <row r="17" spans="1:16" ht="45" x14ac:dyDescent="0.25">
      <c r="A17" s="21" t="s">
        <v>311</v>
      </c>
      <c r="B17" s="21" t="s">
        <v>322</v>
      </c>
      <c r="C17" s="21" t="s">
        <v>330</v>
      </c>
      <c r="D17" s="142" t="s">
        <v>353</v>
      </c>
      <c r="E17" s="134"/>
      <c r="F17" s="130">
        <v>85000</v>
      </c>
      <c r="G17" s="135" t="s">
        <v>25</v>
      </c>
      <c r="H17" s="136"/>
    </row>
    <row r="18" spans="1:16" ht="45" x14ac:dyDescent="0.25">
      <c r="A18" s="21" t="s">
        <v>311</v>
      </c>
      <c r="B18" s="21" t="s">
        <v>322</v>
      </c>
      <c r="C18" s="21" t="s">
        <v>330</v>
      </c>
      <c r="D18" s="142" t="s">
        <v>354</v>
      </c>
      <c r="E18" s="134"/>
      <c r="F18" s="130">
        <v>5000</v>
      </c>
      <c r="G18" s="135" t="s">
        <v>25</v>
      </c>
      <c r="H18" s="136"/>
    </row>
    <row r="19" spans="1:16" s="21" customFormat="1" x14ac:dyDescent="0.25">
      <c r="D19" s="141"/>
      <c r="E19" s="134"/>
      <c r="F19" s="139"/>
      <c r="G19" s="135"/>
      <c r="H19" s="136"/>
    </row>
    <row r="20" spans="1:16" ht="45" x14ac:dyDescent="0.25">
      <c r="A20" s="21" t="s">
        <v>310</v>
      </c>
      <c r="B20" s="21" t="s">
        <v>329</v>
      </c>
      <c r="C20" s="21" t="s">
        <v>331</v>
      </c>
      <c r="D20" s="143" t="s">
        <v>355</v>
      </c>
      <c r="E20" s="144"/>
      <c r="F20" s="130">
        <v>3000</v>
      </c>
      <c r="G20" s="135" t="s">
        <v>153</v>
      </c>
      <c r="H20" s="145"/>
    </row>
    <row r="21" spans="1:16" x14ac:dyDescent="0.25">
      <c r="A21" s="14"/>
      <c r="B21" s="14"/>
      <c r="C21" s="14"/>
      <c r="D21" s="140"/>
      <c r="E21" s="131"/>
      <c r="F21" s="139"/>
      <c r="G21" s="132"/>
      <c r="H21" s="133"/>
    </row>
    <row r="22" spans="1:16" ht="45" x14ac:dyDescent="0.25">
      <c r="A22" s="2" t="s">
        <v>310</v>
      </c>
      <c r="B22" s="2" t="s">
        <v>309</v>
      </c>
      <c r="C22" s="2" t="s">
        <v>308</v>
      </c>
      <c r="D22" s="93" t="s">
        <v>356</v>
      </c>
      <c r="E22" s="99"/>
      <c r="F22" s="130">
        <v>100000</v>
      </c>
      <c r="G22" s="94" t="s">
        <v>153</v>
      </c>
      <c r="H22" s="96"/>
    </row>
    <row r="23" spans="1:16" x14ac:dyDescent="0.25">
      <c r="A23" s="2"/>
      <c r="D23" s="92"/>
      <c r="E23" s="99"/>
      <c r="F23" s="138"/>
      <c r="G23" s="94"/>
      <c r="H23" s="96"/>
    </row>
    <row r="24" spans="1:16" ht="30" x14ac:dyDescent="0.25">
      <c r="A24" s="2" t="s">
        <v>305</v>
      </c>
      <c r="B24" s="2" t="s">
        <v>307</v>
      </c>
      <c r="C24" s="2" t="s">
        <v>346</v>
      </c>
      <c r="D24" s="93" t="s">
        <v>300</v>
      </c>
      <c r="E24" s="91"/>
      <c r="F24" s="130"/>
      <c r="G24" s="98" t="s">
        <v>306</v>
      </c>
      <c r="H24" s="97"/>
    </row>
    <row r="25" spans="1:16" x14ac:dyDescent="0.25">
      <c r="A25" s="2"/>
      <c r="C25" s="18"/>
      <c r="D25" s="95"/>
      <c r="E25" s="91"/>
      <c r="F25" s="139"/>
      <c r="G25" s="94"/>
      <c r="H25" s="97"/>
    </row>
    <row r="26" spans="1:16" ht="30" x14ac:dyDescent="0.25">
      <c r="A26" s="2" t="s">
        <v>305</v>
      </c>
      <c r="B26" s="2" t="s">
        <v>304</v>
      </c>
      <c r="C26" s="2" t="s">
        <v>303</v>
      </c>
      <c r="D26" s="95"/>
      <c r="E26" s="91"/>
      <c r="F26" s="130">
        <v>3</v>
      </c>
      <c r="G26" s="94" t="s">
        <v>302</v>
      </c>
      <c r="H26" s="96" t="s">
        <v>301</v>
      </c>
    </row>
    <row r="27" spans="1:16" ht="30" x14ac:dyDescent="0.25">
      <c r="A27" s="2" t="s">
        <v>305</v>
      </c>
      <c r="B27" s="2" t="s">
        <v>304</v>
      </c>
      <c r="C27" s="2" t="s">
        <v>303</v>
      </c>
      <c r="D27" s="95"/>
      <c r="E27" s="91"/>
      <c r="F27" s="130">
        <v>10</v>
      </c>
      <c r="G27" s="94" t="s">
        <v>302</v>
      </c>
      <c r="H27" s="96" t="s">
        <v>301</v>
      </c>
    </row>
    <row r="28" spans="1:16" x14ac:dyDescent="0.25">
      <c r="A28" s="2"/>
      <c r="C28" s="18"/>
      <c r="D28" s="92"/>
      <c r="E28" s="91"/>
      <c r="F28" s="90"/>
      <c r="G28" s="89"/>
      <c r="H28" s="88"/>
    </row>
    <row r="29" spans="1:16" customFormat="1" ht="30" customHeight="1" x14ac:dyDescent="0.25">
      <c r="A29" s="274" t="s">
        <v>448</v>
      </c>
      <c r="B29" s="275"/>
      <c r="C29" s="275"/>
      <c r="D29" s="275"/>
      <c r="E29" s="275"/>
      <c r="F29" s="275"/>
      <c r="G29" s="275"/>
      <c r="H29" s="276"/>
      <c r="I29" s="2"/>
      <c r="J29" s="2"/>
      <c r="K29" s="2"/>
      <c r="L29" s="2"/>
      <c r="M29" s="2"/>
      <c r="N29" s="2"/>
      <c r="O29" s="2"/>
      <c r="P29" s="2"/>
    </row>
    <row r="30" spans="1:16" customFormat="1" x14ac:dyDescent="0.25">
      <c r="A30" s="258"/>
      <c r="B30" s="259"/>
      <c r="C30" s="259"/>
      <c r="D30" s="259"/>
      <c r="E30" s="259"/>
      <c r="F30" s="259"/>
      <c r="G30" s="259"/>
      <c r="H30" s="260"/>
      <c r="I30" s="2"/>
      <c r="J30" s="2"/>
      <c r="K30" s="2"/>
      <c r="L30" s="2"/>
      <c r="M30" s="2"/>
      <c r="N30" s="2"/>
      <c r="O30" s="2"/>
      <c r="P30" s="2"/>
    </row>
    <row r="31" spans="1:16" customFormat="1" x14ac:dyDescent="0.25">
      <c r="A31" s="261"/>
      <c r="B31" s="262"/>
      <c r="C31" s="262"/>
      <c r="D31" s="262"/>
      <c r="E31" s="262"/>
      <c r="F31" s="262"/>
      <c r="G31" s="262"/>
      <c r="H31" s="263"/>
      <c r="I31" s="2"/>
      <c r="J31" s="2"/>
      <c r="K31" s="2"/>
      <c r="L31" s="2"/>
      <c r="M31" s="2"/>
      <c r="N31" s="2"/>
      <c r="O31" s="2"/>
      <c r="P31" s="2"/>
    </row>
    <row r="32" spans="1:16" customFormat="1" x14ac:dyDescent="0.25">
      <c r="A32" s="261"/>
      <c r="B32" s="262"/>
      <c r="C32" s="262"/>
      <c r="D32" s="262"/>
      <c r="E32" s="262"/>
      <c r="F32" s="262"/>
      <c r="G32" s="262"/>
      <c r="H32" s="263"/>
      <c r="I32" s="2"/>
      <c r="J32" s="2"/>
      <c r="K32" s="2"/>
      <c r="L32" s="2"/>
      <c r="M32" s="2"/>
      <c r="N32" s="2"/>
      <c r="O32" s="2"/>
      <c r="P32" s="2"/>
    </row>
    <row r="33" spans="1:16" customFormat="1" x14ac:dyDescent="0.25">
      <c r="A33" s="264"/>
      <c r="B33" s="265"/>
      <c r="C33" s="265"/>
      <c r="D33" s="265"/>
      <c r="E33" s="265"/>
      <c r="F33" s="265"/>
      <c r="G33" s="265"/>
      <c r="H33" s="266"/>
      <c r="I33" s="2"/>
      <c r="J33" s="2"/>
      <c r="K33" s="2"/>
      <c r="L33" s="2"/>
      <c r="M33" s="2"/>
      <c r="N33" s="2"/>
      <c r="O33" s="2"/>
      <c r="P33" s="2"/>
    </row>
    <row r="34" spans="1:16" x14ac:dyDescent="0.25">
      <c r="A34" s="2"/>
      <c r="C34" s="24"/>
      <c r="G34"/>
    </row>
    <row r="35" spans="1:16" x14ac:dyDescent="0.25">
      <c r="A35" s="6"/>
      <c r="B35" s="6"/>
      <c r="C35" s="45"/>
      <c r="D35" s="6"/>
      <c r="E35" s="6"/>
      <c r="F35" s="6"/>
      <c r="G35" s="165"/>
      <c r="H35" s="6"/>
      <c r="I35" s="6"/>
      <c r="J35" s="6"/>
      <c r="K35" s="6"/>
      <c r="L35" s="6"/>
      <c r="M35" s="6"/>
      <c r="N35" s="6"/>
      <c r="O35" s="6"/>
    </row>
    <row r="36" spans="1:16" ht="21" x14ac:dyDescent="0.35">
      <c r="A36" s="4" t="s">
        <v>1</v>
      </c>
      <c r="C36" s="24"/>
      <c r="E36" s="35"/>
      <c r="F36" s="36"/>
      <c r="G36"/>
    </row>
    <row r="37" spans="1:16" x14ac:dyDescent="0.25">
      <c r="A37" s="58" t="s">
        <v>90</v>
      </c>
      <c r="B37" s="22" t="s">
        <v>36</v>
      </c>
      <c r="C37" s="22"/>
      <c r="D37" s="23" t="s">
        <v>25</v>
      </c>
    </row>
    <row r="38" spans="1:16" x14ac:dyDescent="0.25">
      <c r="A38" s="50" t="s">
        <v>52</v>
      </c>
      <c r="B38" s="2" t="s">
        <v>93</v>
      </c>
      <c r="C38" s="2" t="s">
        <v>256</v>
      </c>
      <c r="D38" s="59">
        <v>80000</v>
      </c>
    </row>
    <row r="39" spans="1:16" x14ac:dyDescent="0.25">
      <c r="A39" s="50" t="s">
        <v>94</v>
      </c>
      <c r="B39" s="2" t="s">
        <v>95</v>
      </c>
      <c r="C39" s="2" t="s">
        <v>96</v>
      </c>
      <c r="D39" s="59">
        <v>10000</v>
      </c>
    </row>
    <row r="40" spans="1:16" x14ac:dyDescent="0.25">
      <c r="A40" s="50"/>
      <c r="D40" s="71" t="s">
        <v>153</v>
      </c>
    </row>
    <row r="41" spans="1:16" x14ac:dyDescent="0.25">
      <c r="A41" s="51" t="s">
        <v>97</v>
      </c>
      <c r="B41" s="3" t="s">
        <v>98</v>
      </c>
      <c r="C41" s="85" t="s">
        <v>466</v>
      </c>
      <c r="D41" s="83">
        <v>100000</v>
      </c>
    </row>
    <row r="42" spans="1:16" x14ac:dyDescent="0.25">
      <c r="D42" s="12"/>
      <c r="E42" s="9"/>
    </row>
    <row r="43" spans="1:16" x14ac:dyDescent="0.25">
      <c r="A43" s="45"/>
      <c r="B43" s="6"/>
      <c r="C43" s="6"/>
      <c r="D43" s="10"/>
      <c r="E43" s="10"/>
      <c r="F43" s="11"/>
      <c r="G43" s="6"/>
      <c r="H43" s="6"/>
      <c r="I43" s="6"/>
      <c r="J43" s="6"/>
      <c r="K43" s="6"/>
      <c r="L43" s="6"/>
      <c r="M43" s="6"/>
      <c r="N43" s="6"/>
      <c r="O43" s="6"/>
    </row>
    <row r="44" spans="1:16" ht="21.75" thickBot="1" x14ac:dyDescent="0.4">
      <c r="A44" s="4" t="s">
        <v>2</v>
      </c>
      <c r="E44" s="12"/>
      <c r="F44" s="9"/>
    </row>
    <row r="45" spans="1:16" ht="21" x14ac:dyDescent="0.35">
      <c r="A45" s="54" t="s">
        <v>90</v>
      </c>
      <c r="B45" s="27" t="s">
        <v>36</v>
      </c>
      <c r="C45" s="27" t="s">
        <v>37</v>
      </c>
      <c r="D45" s="63" t="s">
        <v>26</v>
      </c>
      <c r="F45" s="54" t="s">
        <v>90</v>
      </c>
      <c r="G45" s="27" t="s">
        <v>36</v>
      </c>
      <c r="H45" s="27" t="s">
        <v>37</v>
      </c>
      <c r="I45" s="63" t="s">
        <v>26</v>
      </c>
      <c r="K45" s="221" t="s">
        <v>62</v>
      </c>
      <c r="L45" s="222"/>
      <c r="M45" s="222"/>
      <c r="N45" s="222"/>
      <c r="O45" s="222"/>
      <c r="P45" s="223"/>
    </row>
    <row r="46" spans="1:16" ht="30" x14ac:dyDescent="0.25">
      <c r="A46" s="48"/>
      <c r="B46" s="19" t="s">
        <v>3</v>
      </c>
      <c r="C46" s="19" t="s">
        <v>4</v>
      </c>
      <c r="D46" s="116">
        <v>120</v>
      </c>
      <c r="F46" s="48" t="s">
        <v>41</v>
      </c>
      <c r="G46" s="19" t="s">
        <v>155</v>
      </c>
      <c r="H46" s="19" t="s">
        <v>292</v>
      </c>
      <c r="I46" s="49">
        <f>D61+$D$64*D52/$D$55</f>
        <v>-3.6363636363636362</v>
      </c>
      <c r="K46" s="252" t="s">
        <v>440</v>
      </c>
      <c r="L46" s="253"/>
      <c r="M46" s="253"/>
      <c r="N46" s="253"/>
      <c r="O46" s="253"/>
      <c r="P46" s="254"/>
    </row>
    <row r="47" spans="1:16" ht="30" x14ac:dyDescent="0.25">
      <c r="A47" s="50"/>
      <c r="B47" s="21" t="s">
        <v>348</v>
      </c>
      <c r="C47" s="21" t="s">
        <v>357</v>
      </c>
      <c r="D47" s="59">
        <v>5</v>
      </c>
      <c r="F47" s="50" t="s">
        <v>42</v>
      </c>
      <c r="G47" s="2" t="s">
        <v>156</v>
      </c>
      <c r="H47" s="37" t="s">
        <v>293</v>
      </c>
      <c r="I47" s="53">
        <f>D62+$D$64*D53/$D$55</f>
        <v>-0.90909090909090906</v>
      </c>
      <c r="K47" s="255" t="s">
        <v>441</v>
      </c>
      <c r="L47" s="256"/>
      <c r="M47" s="256"/>
      <c r="N47" s="256"/>
      <c r="O47" s="256"/>
      <c r="P47" s="257"/>
    </row>
    <row r="48" spans="1:16" x14ac:dyDescent="0.25">
      <c r="A48" s="50"/>
      <c r="B48" s="21" t="s">
        <v>358</v>
      </c>
      <c r="C48" s="21" t="s">
        <v>359</v>
      </c>
      <c r="D48" s="59">
        <v>0</v>
      </c>
      <c r="F48" s="50"/>
      <c r="H48" s="37"/>
      <c r="I48" s="53"/>
      <c r="K48" s="175"/>
      <c r="L48" s="173"/>
      <c r="M48" s="153" t="s">
        <v>417</v>
      </c>
      <c r="N48" s="177" t="s">
        <v>417</v>
      </c>
      <c r="O48" s="153" t="s">
        <v>418</v>
      </c>
      <c r="P48" s="169" t="s">
        <v>418</v>
      </c>
    </row>
    <row r="49" spans="1:16" ht="30" x14ac:dyDescent="0.25">
      <c r="A49" s="50"/>
      <c r="B49" s="21" t="s">
        <v>5</v>
      </c>
      <c r="C49" s="21" t="s">
        <v>6</v>
      </c>
      <c r="D49" s="59">
        <v>0</v>
      </c>
      <c r="F49" s="51" t="s">
        <v>43</v>
      </c>
      <c r="G49" s="3" t="s">
        <v>100</v>
      </c>
      <c r="H49" s="38" t="s">
        <v>294</v>
      </c>
      <c r="I49" s="70">
        <f>D63+$D$64*D54/$D$55</f>
        <v>-5.4545454545454541</v>
      </c>
      <c r="K49" s="204" t="s">
        <v>361</v>
      </c>
      <c r="L49" s="178" t="s">
        <v>321</v>
      </c>
      <c r="M49" s="171" t="s">
        <v>90</v>
      </c>
      <c r="N49" s="178" t="s">
        <v>313</v>
      </c>
      <c r="O49" s="171" t="s">
        <v>90</v>
      </c>
      <c r="P49" s="172" t="s">
        <v>313</v>
      </c>
    </row>
    <row r="50" spans="1:16" ht="30" x14ac:dyDescent="0.25">
      <c r="A50" s="50"/>
      <c r="B50" s="21" t="s">
        <v>449</v>
      </c>
      <c r="C50" s="21" t="s">
        <v>450</v>
      </c>
      <c r="D50" s="121">
        <v>20</v>
      </c>
      <c r="I50" s="42"/>
      <c r="K50" s="224" t="s">
        <v>362</v>
      </c>
      <c r="L50" s="225" t="s">
        <v>260</v>
      </c>
      <c r="M50" s="153" t="s">
        <v>107</v>
      </c>
      <c r="N50" s="226">
        <f>1000*D51/D41</f>
        <v>1.05</v>
      </c>
      <c r="O50" s="153" t="s">
        <v>367</v>
      </c>
      <c r="P50" s="187">
        <f>1000*(D51-D57)/D41</f>
        <v>1</v>
      </c>
    </row>
    <row r="51" spans="1:16" ht="30" x14ac:dyDescent="0.25">
      <c r="A51" s="51" t="s">
        <v>27</v>
      </c>
      <c r="B51" s="32" t="s">
        <v>179</v>
      </c>
      <c r="C51" s="32" t="s">
        <v>180</v>
      </c>
      <c r="D51" s="66">
        <f>D46+D47+D48-D49-D50</f>
        <v>105</v>
      </c>
      <c r="F51" s="54" t="s">
        <v>90</v>
      </c>
      <c r="G51" s="27" t="s">
        <v>36</v>
      </c>
      <c r="H51" s="27" t="s">
        <v>37</v>
      </c>
      <c r="I51" s="63" t="s">
        <v>26</v>
      </c>
      <c r="K51" s="224" t="s">
        <v>363</v>
      </c>
      <c r="L51" s="225" t="s">
        <v>333</v>
      </c>
      <c r="M51" s="153" t="s">
        <v>109</v>
      </c>
      <c r="N51" s="181">
        <f>1000*I57/D38</f>
        <v>0.49586099761661562</v>
      </c>
      <c r="O51" s="153" t="s">
        <v>368</v>
      </c>
      <c r="P51" s="189">
        <f>1000*(D52+I46)/D38</f>
        <v>0.45454545454545459</v>
      </c>
    </row>
    <row r="52" spans="1:16" x14ac:dyDescent="0.25">
      <c r="A52" s="50"/>
      <c r="B52" s="21" t="s">
        <v>151</v>
      </c>
      <c r="C52" s="21" t="s">
        <v>223</v>
      </c>
      <c r="D52" s="59">
        <v>40</v>
      </c>
      <c r="F52" s="50" t="s">
        <v>44</v>
      </c>
      <c r="G52" s="2" t="s">
        <v>188</v>
      </c>
      <c r="H52" s="2" t="s">
        <v>101</v>
      </c>
      <c r="I52" s="53">
        <f>$D$57*I90/$D$82</f>
        <v>3.3052434456928839</v>
      </c>
      <c r="J52" s="40"/>
      <c r="K52" s="224" t="s">
        <v>364</v>
      </c>
      <c r="L52" s="225" t="s">
        <v>260</v>
      </c>
      <c r="M52" s="153" t="s">
        <v>110</v>
      </c>
      <c r="N52" s="181">
        <f>1000*I59/D41</f>
        <v>0.55999886505504493</v>
      </c>
      <c r="O52" s="153" t="s">
        <v>369</v>
      </c>
      <c r="P52" s="189">
        <f>1000*(D54+I49)/D41</f>
        <v>0.54545454545454541</v>
      </c>
    </row>
    <row r="53" spans="1:16" ht="15.75" x14ac:dyDescent="0.25">
      <c r="A53" s="50"/>
      <c r="B53" s="21" t="s">
        <v>154</v>
      </c>
      <c r="C53" s="21" t="s">
        <v>224</v>
      </c>
      <c r="D53" s="117">
        <v>10</v>
      </c>
      <c r="E53" s="13"/>
      <c r="F53" s="50" t="s">
        <v>45</v>
      </c>
      <c r="G53" s="2" t="s">
        <v>189</v>
      </c>
      <c r="H53" s="2" t="s">
        <v>152</v>
      </c>
      <c r="I53" s="61">
        <f>$D$57*I91/$D$82</f>
        <v>0.24032459425717853</v>
      </c>
      <c r="J53" s="41"/>
      <c r="K53" s="224" t="s">
        <v>365</v>
      </c>
      <c r="L53" s="227" t="s">
        <v>260</v>
      </c>
      <c r="M53" s="153" t="s">
        <v>111</v>
      </c>
      <c r="N53" s="181">
        <f>1000*(I58/D39+I59/D41)</f>
        <v>1.4931222335716718</v>
      </c>
      <c r="O53" s="153" t="s">
        <v>370</v>
      </c>
      <c r="P53" s="189">
        <f>1000*(D53+I47)/D39+(D54+I49)/D41</f>
        <v>0.90963636363636369</v>
      </c>
    </row>
    <row r="54" spans="1:16" ht="15.75" x14ac:dyDescent="0.25">
      <c r="A54" s="50"/>
      <c r="B54" s="21" t="s">
        <v>99</v>
      </c>
      <c r="C54" s="21" t="s">
        <v>225</v>
      </c>
      <c r="D54" s="117">
        <v>60</v>
      </c>
      <c r="E54" s="13"/>
      <c r="F54" s="51" t="s">
        <v>46</v>
      </c>
      <c r="G54" s="3" t="s">
        <v>102</v>
      </c>
      <c r="H54" s="3" t="s">
        <v>103</v>
      </c>
      <c r="I54" s="52">
        <f>$D$57*I92/$D$82</f>
        <v>1.4544319600499378</v>
      </c>
      <c r="J54" s="42"/>
      <c r="K54" s="224" t="s">
        <v>366</v>
      </c>
      <c r="L54" s="227" t="s">
        <v>260</v>
      </c>
      <c r="M54" s="153" t="s">
        <v>325</v>
      </c>
      <c r="N54" s="181">
        <f>N51+N52</f>
        <v>1.0558598626716607</v>
      </c>
      <c r="O54" s="153" t="s">
        <v>371</v>
      </c>
      <c r="P54" s="189">
        <f>P51+P52</f>
        <v>1</v>
      </c>
    </row>
    <row r="55" spans="1:16" ht="16.5" thickBot="1" x14ac:dyDescent="0.3">
      <c r="A55" s="50" t="s">
        <v>28</v>
      </c>
      <c r="B55" s="76" t="s">
        <v>220</v>
      </c>
      <c r="C55" s="76" t="s">
        <v>181</v>
      </c>
      <c r="D55" s="65">
        <f>SUM(D52:D54)</f>
        <v>110</v>
      </c>
      <c r="E55" s="13"/>
      <c r="I55" s="39"/>
      <c r="J55" s="41"/>
      <c r="K55" s="194" t="s">
        <v>419</v>
      </c>
      <c r="L55" s="228"/>
      <c r="M55" s="154" t="s">
        <v>360</v>
      </c>
      <c r="N55" s="182">
        <f>(D47+D48)/D51</f>
        <v>4.7619047619047616E-2</v>
      </c>
      <c r="O55" s="154" t="s">
        <v>372</v>
      </c>
      <c r="P55" s="174">
        <f>(D47+D48)/(D51-D57)</f>
        <v>0.05</v>
      </c>
    </row>
    <row r="56" spans="1:16" ht="45" x14ac:dyDescent="0.25">
      <c r="A56" s="50"/>
      <c r="B56" s="72" t="s">
        <v>182</v>
      </c>
      <c r="C56" s="72" t="s">
        <v>183</v>
      </c>
      <c r="D56" s="59">
        <v>15</v>
      </c>
      <c r="E56" s="13"/>
      <c r="F56" s="54" t="s">
        <v>90</v>
      </c>
      <c r="G56" s="27" t="s">
        <v>36</v>
      </c>
      <c r="H56" s="28" t="s">
        <v>420</v>
      </c>
      <c r="I56" s="63" t="s">
        <v>26</v>
      </c>
      <c r="J56" s="41"/>
    </row>
    <row r="57" spans="1:16" ht="30" x14ac:dyDescent="0.25">
      <c r="A57" s="51"/>
      <c r="B57" s="220" t="s">
        <v>13</v>
      </c>
      <c r="C57" s="85" t="s">
        <v>24</v>
      </c>
      <c r="D57" s="118">
        <v>5</v>
      </c>
      <c r="E57" s="13"/>
      <c r="F57" s="50" t="s">
        <v>104</v>
      </c>
      <c r="G57" s="2" t="s">
        <v>172</v>
      </c>
      <c r="H57" s="2" t="s">
        <v>421</v>
      </c>
      <c r="I57" s="55">
        <f>D52+I46+I52</f>
        <v>39.668879809329248</v>
      </c>
      <c r="J57" s="41"/>
    </row>
    <row r="58" spans="1:16" ht="15.75" x14ac:dyDescent="0.25">
      <c r="A58" s="51" t="s">
        <v>34</v>
      </c>
      <c r="B58" s="32" t="s">
        <v>319</v>
      </c>
      <c r="C58" s="32" t="s">
        <v>320</v>
      </c>
      <c r="D58" s="66">
        <f>D55+D56+D57</f>
        <v>130</v>
      </c>
      <c r="E58" s="13"/>
      <c r="F58" s="50" t="s">
        <v>105</v>
      </c>
      <c r="G58" s="2" t="s">
        <v>171</v>
      </c>
      <c r="H58" s="2" t="s">
        <v>422</v>
      </c>
      <c r="I58" s="56">
        <f>D53+I47+I53</f>
        <v>9.3312336851662696</v>
      </c>
      <c r="J58" s="41"/>
    </row>
    <row r="59" spans="1:16" ht="30" x14ac:dyDescent="0.25">
      <c r="A59" s="119" t="s">
        <v>38</v>
      </c>
      <c r="B59" s="146" t="s">
        <v>184</v>
      </c>
      <c r="C59" s="146" t="s">
        <v>332</v>
      </c>
      <c r="D59" s="120">
        <f>D51-D58</f>
        <v>-25</v>
      </c>
      <c r="E59" s="13"/>
      <c r="F59" s="51" t="s">
        <v>106</v>
      </c>
      <c r="G59" s="3" t="s">
        <v>108</v>
      </c>
      <c r="H59" s="3" t="s">
        <v>423</v>
      </c>
      <c r="I59" s="57">
        <f>D54+I49+I54</f>
        <v>55.999886505504485</v>
      </c>
      <c r="J59" s="41"/>
    </row>
    <row r="60" spans="1:16" x14ac:dyDescent="0.25">
      <c r="A60" s="50" t="s">
        <v>39</v>
      </c>
      <c r="B60" s="76" t="s">
        <v>18</v>
      </c>
      <c r="C60" s="76" t="s">
        <v>187</v>
      </c>
      <c r="D60" s="65">
        <f>D56+D59</f>
        <v>-10</v>
      </c>
    </row>
    <row r="61" spans="1:16" ht="30" x14ac:dyDescent="0.25">
      <c r="A61" s="50"/>
      <c r="B61" s="21" t="s">
        <v>165</v>
      </c>
      <c r="C61" s="21" t="s">
        <v>216</v>
      </c>
      <c r="D61" s="121">
        <v>0</v>
      </c>
      <c r="E61" s="14"/>
    </row>
    <row r="62" spans="1:16" ht="30" x14ac:dyDescent="0.25">
      <c r="A62" s="50"/>
      <c r="B62" s="21" t="s">
        <v>166</v>
      </c>
      <c r="C62" s="21" t="s">
        <v>217</v>
      </c>
      <c r="D62" s="121">
        <v>0</v>
      </c>
      <c r="E62" s="14"/>
    </row>
    <row r="63" spans="1:16" ht="30" x14ac:dyDescent="0.25">
      <c r="A63" s="50"/>
      <c r="B63" s="21" t="s">
        <v>170</v>
      </c>
      <c r="C63" s="21" t="s">
        <v>218</v>
      </c>
      <c r="D63" s="121">
        <v>0</v>
      </c>
      <c r="E63" s="14"/>
    </row>
    <row r="64" spans="1:16" ht="30" x14ac:dyDescent="0.25">
      <c r="A64" s="51" t="s">
        <v>40</v>
      </c>
      <c r="B64" s="31" t="s">
        <v>185</v>
      </c>
      <c r="C64" s="31" t="s">
        <v>186</v>
      </c>
      <c r="D64" s="122">
        <f>D60-D61-D62-D63</f>
        <v>-10</v>
      </c>
      <c r="E64" s="14"/>
    </row>
    <row r="65" spans="1:16" x14ac:dyDescent="0.25">
      <c r="E65" s="14"/>
    </row>
    <row r="66" spans="1:16" x14ac:dyDescent="0.25">
      <c r="A66" s="45"/>
      <c r="B66" s="6"/>
      <c r="C66" s="6"/>
      <c r="D66" s="16"/>
      <c r="E66" s="17"/>
      <c r="F66" s="6"/>
      <c r="G66" s="6"/>
      <c r="H66" s="7"/>
      <c r="I66" s="7"/>
      <c r="J66" s="6"/>
      <c r="K66" s="6"/>
      <c r="L66" s="6"/>
      <c r="M66" s="6"/>
      <c r="N66" s="6"/>
      <c r="O66" s="6"/>
      <c r="P66" s="6"/>
    </row>
    <row r="67" spans="1:16" ht="32.25" thickBot="1" x14ac:dyDescent="0.4">
      <c r="A67" s="229" t="s">
        <v>7</v>
      </c>
      <c r="B67" s="21"/>
      <c r="C67" s="230" t="s">
        <v>373</v>
      </c>
    </row>
    <row r="68" spans="1:16" ht="21" x14ac:dyDescent="0.35">
      <c r="A68" s="152" t="s">
        <v>90</v>
      </c>
      <c r="B68" s="231" t="s">
        <v>36</v>
      </c>
      <c r="C68" s="231" t="s">
        <v>37</v>
      </c>
      <c r="D68" s="63" t="s">
        <v>26</v>
      </c>
      <c r="F68" s="54" t="s">
        <v>90</v>
      </c>
      <c r="G68" s="27" t="s">
        <v>36</v>
      </c>
      <c r="H68" s="28" t="s">
        <v>424</v>
      </c>
      <c r="I68" s="63" t="s">
        <v>26</v>
      </c>
      <c r="K68" s="80" t="s">
        <v>62</v>
      </c>
      <c r="L68" s="183"/>
      <c r="M68" s="81"/>
      <c r="N68" s="184"/>
    </row>
    <row r="69" spans="1:16" ht="30" x14ac:dyDescent="0.25">
      <c r="A69" s="232"/>
      <c r="B69" s="168" t="s">
        <v>8</v>
      </c>
      <c r="C69" s="168" t="s">
        <v>434</v>
      </c>
      <c r="D69" s="116">
        <v>500</v>
      </c>
      <c r="F69" s="50"/>
      <c r="G69" s="34" t="s">
        <v>194</v>
      </c>
      <c r="H69" s="72" t="s">
        <v>280</v>
      </c>
      <c r="I69" s="59">
        <v>0</v>
      </c>
      <c r="K69" s="185" t="s">
        <v>425</v>
      </c>
      <c r="L69" s="170" t="s">
        <v>321</v>
      </c>
      <c r="M69" s="171" t="s">
        <v>90</v>
      </c>
      <c r="N69" s="186" t="s">
        <v>313</v>
      </c>
    </row>
    <row r="70" spans="1:16" ht="30" x14ac:dyDescent="0.25">
      <c r="A70" s="150"/>
      <c r="B70" s="21" t="s">
        <v>9</v>
      </c>
      <c r="C70" s="21" t="s">
        <v>435</v>
      </c>
      <c r="D70" s="59">
        <v>10</v>
      </c>
      <c r="F70" s="50"/>
      <c r="G70" s="34" t="s">
        <v>193</v>
      </c>
      <c r="H70" s="34" t="s">
        <v>281</v>
      </c>
      <c r="I70" s="59">
        <v>0</v>
      </c>
      <c r="K70" s="191" t="s">
        <v>426</v>
      </c>
      <c r="L70" s="199" t="s">
        <v>260</v>
      </c>
      <c r="M70" s="176" t="s">
        <v>117</v>
      </c>
      <c r="N70" s="187">
        <f>1000*D82/D41</f>
        <v>5.34</v>
      </c>
    </row>
    <row r="71" spans="1:16" x14ac:dyDescent="0.25">
      <c r="A71" s="150"/>
      <c r="B71" s="21" t="s">
        <v>10</v>
      </c>
      <c r="C71" s="21" t="s">
        <v>11</v>
      </c>
      <c r="D71" s="59">
        <v>20</v>
      </c>
      <c r="F71" s="50"/>
      <c r="G71" s="34" t="s">
        <v>195</v>
      </c>
      <c r="H71" s="34" t="s">
        <v>282</v>
      </c>
      <c r="I71" s="59">
        <v>50</v>
      </c>
      <c r="K71" s="192" t="s">
        <v>363</v>
      </c>
      <c r="L71" s="200" t="s">
        <v>333</v>
      </c>
      <c r="M71" s="176" t="s">
        <v>118</v>
      </c>
      <c r="N71" s="188">
        <f>1000*I90/D38</f>
        <v>4.4124999999999996</v>
      </c>
    </row>
    <row r="72" spans="1:16" x14ac:dyDescent="0.25">
      <c r="A72" s="150"/>
      <c r="B72" s="21" t="s">
        <v>285</v>
      </c>
      <c r="C72" s="21" t="s">
        <v>257</v>
      </c>
      <c r="D72" s="59">
        <v>20</v>
      </c>
      <c r="F72" s="50"/>
      <c r="G72" s="34" t="s">
        <v>192</v>
      </c>
      <c r="H72" s="72" t="s">
        <v>283</v>
      </c>
      <c r="I72" s="59">
        <v>20</v>
      </c>
      <c r="K72" s="192" t="s">
        <v>364</v>
      </c>
      <c r="L72" s="200" t="s">
        <v>260</v>
      </c>
      <c r="M72" s="176" t="s">
        <v>119</v>
      </c>
      <c r="N72" s="189">
        <f>1000*I92/D41</f>
        <v>1.5533333333333335</v>
      </c>
    </row>
    <row r="73" spans="1:16" x14ac:dyDescent="0.25">
      <c r="A73" s="150"/>
      <c r="B73" s="21" t="s">
        <v>73</v>
      </c>
      <c r="C73" s="21" t="s">
        <v>258</v>
      </c>
      <c r="D73" s="59">
        <v>15</v>
      </c>
      <c r="F73" s="50"/>
      <c r="G73" s="34" t="s">
        <v>199</v>
      </c>
      <c r="H73" s="72" t="s">
        <v>196</v>
      </c>
      <c r="I73" s="59">
        <v>0</v>
      </c>
      <c r="K73" s="193" t="s">
        <v>365</v>
      </c>
      <c r="L73" s="201" t="s">
        <v>260</v>
      </c>
      <c r="M73" s="176" t="s">
        <v>120</v>
      </c>
      <c r="N73" s="188">
        <f>1000*(I91/D39+I92/D41)</f>
        <v>4.12</v>
      </c>
    </row>
    <row r="74" spans="1:16" ht="15.75" thickBot="1" x14ac:dyDescent="0.3">
      <c r="A74" s="151" t="s">
        <v>29</v>
      </c>
      <c r="B74" s="32" t="s">
        <v>75</v>
      </c>
      <c r="C74" s="32" t="s">
        <v>91</v>
      </c>
      <c r="D74" s="122">
        <f>SUM(D69:D73)</f>
        <v>565</v>
      </c>
      <c r="F74" s="50"/>
      <c r="G74" s="34" t="s">
        <v>191</v>
      </c>
      <c r="H74" s="72" t="s">
        <v>197</v>
      </c>
      <c r="I74" s="59">
        <v>0</v>
      </c>
      <c r="K74" s="194" t="s">
        <v>366</v>
      </c>
      <c r="L74" s="202" t="s">
        <v>260</v>
      </c>
      <c r="M74" s="154" t="s">
        <v>324</v>
      </c>
      <c r="N74" s="190">
        <f>N71+N72</f>
        <v>5.9658333333333333</v>
      </c>
    </row>
    <row r="75" spans="1:16" ht="30" x14ac:dyDescent="0.25">
      <c r="A75" s="150"/>
      <c r="B75" s="21" t="s">
        <v>12</v>
      </c>
      <c r="C75" s="21" t="s">
        <v>259</v>
      </c>
      <c r="D75" s="59">
        <v>0</v>
      </c>
      <c r="F75" s="51" t="s">
        <v>50</v>
      </c>
      <c r="G75" s="31" t="s">
        <v>201</v>
      </c>
      <c r="H75" s="32" t="s">
        <v>336</v>
      </c>
      <c r="I75" s="122">
        <f>SUM(I69:I71)-SUM(I72:I74)-D80-D81</f>
        <v>0</v>
      </c>
    </row>
    <row r="76" spans="1:16" x14ac:dyDescent="0.25">
      <c r="A76" s="150"/>
      <c r="B76" s="2" t="s">
        <v>451</v>
      </c>
      <c r="C76" s="21" t="s">
        <v>452</v>
      </c>
      <c r="D76" s="59">
        <v>0</v>
      </c>
    </row>
    <row r="77" spans="1:16" ht="30" x14ac:dyDescent="0.25">
      <c r="A77" s="150"/>
      <c r="B77" s="21" t="s">
        <v>142</v>
      </c>
      <c r="C77" s="21" t="s">
        <v>453</v>
      </c>
      <c r="D77" s="121">
        <v>1</v>
      </c>
      <c r="F77" s="48" t="s">
        <v>53</v>
      </c>
      <c r="G77" s="33" t="s">
        <v>19</v>
      </c>
      <c r="H77" s="74" t="s">
        <v>198</v>
      </c>
      <c r="I77" s="78">
        <f>D87+D88+D90+I75</f>
        <v>39</v>
      </c>
    </row>
    <row r="78" spans="1:16" ht="45" x14ac:dyDescent="0.25">
      <c r="A78" s="151" t="s">
        <v>30</v>
      </c>
      <c r="B78" s="32" t="s">
        <v>22</v>
      </c>
      <c r="C78" s="32" t="s">
        <v>164</v>
      </c>
      <c r="D78" s="66">
        <f>D74+D75-D76-D77</f>
        <v>564</v>
      </c>
      <c r="F78" s="50"/>
      <c r="G78" s="2" t="s">
        <v>167</v>
      </c>
      <c r="H78" s="2" t="s">
        <v>289</v>
      </c>
      <c r="I78" s="59">
        <v>25</v>
      </c>
    </row>
    <row r="79" spans="1:16" ht="45" x14ac:dyDescent="0.25">
      <c r="A79" s="233"/>
      <c r="B79" s="85" t="s">
        <v>378</v>
      </c>
      <c r="C79" s="85" t="s">
        <v>379</v>
      </c>
      <c r="D79" s="155">
        <v>0</v>
      </c>
      <c r="F79" s="50"/>
      <c r="G79" s="2" t="s">
        <v>168</v>
      </c>
      <c r="H79" s="2" t="s">
        <v>290</v>
      </c>
      <c r="I79" s="59">
        <v>0</v>
      </c>
    </row>
    <row r="80" spans="1:16" ht="45" x14ac:dyDescent="0.25">
      <c r="A80" s="150"/>
      <c r="B80" s="2" t="s">
        <v>454</v>
      </c>
      <c r="C80" s="168" t="s">
        <v>284</v>
      </c>
      <c r="D80" s="59">
        <v>30</v>
      </c>
      <c r="F80" s="50"/>
      <c r="G80" s="2" t="s">
        <v>169</v>
      </c>
      <c r="H80" s="2" t="s">
        <v>291</v>
      </c>
      <c r="I80" s="59">
        <v>0</v>
      </c>
    </row>
    <row r="81" spans="1:16" ht="45" x14ac:dyDescent="0.25">
      <c r="A81" s="150"/>
      <c r="B81" s="21" t="s">
        <v>190</v>
      </c>
      <c r="C81" s="21" t="s">
        <v>455</v>
      </c>
      <c r="D81" s="121">
        <v>0</v>
      </c>
      <c r="F81" s="51" t="s">
        <v>54</v>
      </c>
      <c r="G81" s="31" t="s">
        <v>141</v>
      </c>
      <c r="H81" s="3" t="s">
        <v>229</v>
      </c>
      <c r="I81" s="122">
        <f>I77-I78-I79-I80</f>
        <v>14</v>
      </c>
    </row>
    <row r="82" spans="1:16" ht="30" x14ac:dyDescent="0.25">
      <c r="A82" s="151" t="s">
        <v>32</v>
      </c>
      <c r="B82" s="32" t="s">
        <v>23</v>
      </c>
      <c r="C82" s="32" t="s">
        <v>334</v>
      </c>
      <c r="D82" s="66">
        <f>D78-D80-D81</f>
        <v>534</v>
      </c>
    </row>
    <row r="83" spans="1:16" x14ac:dyDescent="0.25">
      <c r="A83" s="150"/>
      <c r="B83" s="21" t="s">
        <v>158</v>
      </c>
      <c r="C83" s="21" t="s">
        <v>226</v>
      </c>
      <c r="D83" s="59">
        <v>300</v>
      </c>
      <c r="F83" s="54" t="s">
        <v>90</v>
      </c>
      <c r="G83" s="27" t="s">
        <v>36</v>
      </c>
      <c r="H83" s="27" t="s">
        <v>37</v>
      </c>
      <c r="I83" s="63" t="s">
        <v>26</v>
      </c>
    </row>
    <row r="84" spans="1:16" ht="30" x14ac:dyDescent="0.25">
      <c r="A84" s="150"/>
      <c r="B84" s="21" t="s">
        <v>157</v>
      </c>
      <c r="C84" s="21" t="s">
        <v>227</v>
      </c>
      <c r="D84" s="121">
        <v>25</v>
      </c>
      <c r="F84" s="48" t="s">
        <v>55</v>
      </c>
      <c r="G84" s="19" t="s">
        <v>148</v>
      </c>
      <c r="H84" s="19" t="s">
        <v>295</v>
      </c>
      <c r="I84" s="60">
        <f>I78+$I$81*D83/$D$86</f>
        <v>33</v>
      </c>
    </row>
    <row r="85" spans="1:16" ht="45" x14ac:dyDescent="0.25">
      <c r="A85" s="150"/>
      <c r="B85" s="21" t="s">
        <v>112</v>
      </c>
      <c r="C85" s="21" t="s">
        <v>228</v>
      </c>
      <c r="D85" s="121">
        <v>200</v>
      </c>
      <c r="F85" s="50" t="s">
        <v>56</v>
      </c>
      <c r="G85" s="2" t="s">
        <v>159</v>
      </c>
      <c r="H85" s="2" t="s">
        <v>296</v>
      </c>
      <c r="I85" s="61">
        <f>I79+$I$81*D84/$D$86</f>
        <v>0.66666666666666663</v>
      </c>
    </row>
    <row r="86" spans="1:16" ht="30" x14ac:dyDescent="0.25">
      <c r="A86" s="151" t="s">
        <v>31</v>
      </c>
      <c r="B86" s="32" t="s">
        <v>221</v>
      </c>
      <c r="C86" s="32" t="s">
        <v>178</v>
      </c>
      <c r="D86" s="122">
        <f>SUM(D83:D85)</f>
        <v>525</v>
      </c>
      <c r="F86" s="50" t="s">
        <v>74</v>
      </c>
      <c r="G86" s="2" t="s">
        <v>113</v>
      </c>
      <c r="H86" s="2" t="s">
        <v>297</v>
      </c>
      <c r="I86" s="56">
        <f>I80+$I$81*D85/$D$86</f>
        <v>5.333333333333333</v>
      </c>
    </row>
    <row r="87" spans="1:16" ht="60" x14ac:dyDescent="0.25">
      <c r="A87" s="50"/>
      <c r="B87" s="2" t="s">
        <v>177</v>
      </c>
      <c r="C87" s="72" t="s">
        <v>287</v>
      </c>
      <c r="D87" s="59">
        <v>35</v>
      </c>
      <c r="F87" s="20"/>
      <c r="G87" s="3"/>
      <c r="H87" s="43" t="s">
        <v>78</v>
      </c>
      <c r="I87" s="62">
        <f>SUM(I84:I86)-I77</f>
        <v>0</v>
      </c>
    </row>
    <row r="88" spans="1:16" x14ac:dyDescent="0.25">
      <c r="A88" s="50"/>
      <c r="B88" s="2" t="s">
        <v>286</v>
      </c>
      <c r="C88" s="21" t="s">
        <v>288</v>
      </c>
      <c r="D88" s="59">
        <v>10</v>
      </c>
    </row>
    <row r="89" spans="1:16" x14ac:dyDescent="0.25">
      <c r="A89" s="50" t="s">
        <v>51</v>
      </c>
      <c r="B89" s="30" t="s">
        <v>219</v>
      </c>
      <c r="C89" s="76" t="s">
        <v>222</v>
      </c>
      <c r="D89" s="78">
        <f>D86+D87+D88</f>
        <v>570</v>
      </c>
      <c r="F89" s="54" t="s">
        <v>90</v>
      </c>
      <c r="G89" s="27" t="s">
        <v>36</v>
      </c>
      <c r="H89" s="28" t="s">
        <v>424</v>
      </c>
      <c r="I89" s="63" t="s">
        <v>26</v>
      </c>
    </row>
    <row r="90" spans="1:16" ht="30" x14ac:dyDescent="0.25">
      <c r="A90" s="51" t="s">
        <v>49</v>
      </c>
      <c r="B90" s="31" t="s">
        <v>200</v>
      </c>
      <c r="C90" s="32" t="s">
        <v>335</v>
      </c>
      <c r="D90" s="122">
        <f>D78-D89</f>
        <v>-6</v>
      </c>
      <c r="F90" s="50" t="s">
        <v>76</v>
      </c>
      <c r="G90" s="2" t="s">
        <v>147</v>
      </c>
      <c r="H90" s="2" t="s">
        <v>421</v>
      </c>
      <c r="I90" s="64">
        <f>D83+I84+I72-I69</f>
        <v>353</v>
      </c>
      <c r="J90" s="75"/>
    </row>
    <row r="91" spans="1:16" ht="15.75" x14ac:dyDescent="0.25">
      <c r="F91" s="50" t="s">
        <v>114</v>
      </c>
      <c r="G91" s="2" t="s">
        <v>318</v>
      </c>
      <c r="H91" s="2" t="s">
        <v>422</v>
      </c>
      <c r="I91" s="65">
        <f>D84+I85+I73-I70</f>
        <v>25.666666666666668</v>
      </c>
      <c r="J91" s="75"/>
    </row>
    <row r="92" spans="1:16" ht="15.75" x14ac:dyDescent="0.25">
      <c r="F92" s="51" t="s">
        <v>116</v>
      </c>
      <c r="G92" s="3" t="s">
        <v>115</v>
      </c>
      <c r="H92" s="3" t="s">
        <v>423</v>
      </c>
      <c r="I92" s="66">
        <f>D85+I86+I74-I71</f>
        <v>155.33333333333334</v>
      </c>
      <c r="J92" s="75"/>
    </row>
    <row r="93" spans="1:16" x14ac:dyDescent="0.25">
      <c r="C93" s="30"/>
      <c r="D93" s="15"/>
    </row>
    <row r="94" spans="1:16" x14ac:dyDescent="0.25">
      <c r="A94" s="45"/>
      <c r="B94" s="6"/>
      <c r="C94" s="6"/>
      <c r="D94" s="6"/>
      <c r="E94" s="6"/>
      <c r="F94" s="6"/>
      <c r="G94" s="6"/>
      <c r="H94" s="6"/>
      <c r="I94" s="6"/>
      <c r="J94" s="6"/>
      <c r="K94" s="6"/>
      <c r="L94" s="6"/>
      <c r="M94" s="6"/>
      <c r="N94" s="6"/>
      <c r="O94" s="6"/>
      <c r="P94" s="6"/>
    </row>
    <row r="95" spans="1:16" ht="21.75" thickBot="1" x14ac:dyDescent="0.4">
      <c r="A95" s="5" t="s">
        <v>160</v>
      </c>
      <c r="C95" s="8"/>
      <c r="D95" s="3"/>
      <c r="E95" s="18"/>
    </row>
    <row r="96" spans="1:16" ht="15.75" customHeight="1" x14ac:dyDescent="0.35">
      <c r="A96" s="54" t="s">
        <v>90</v>
      </c>
      <c r="B96" s="27" t="s">
        <v>36</v>
      </c>
      <c r="C96" s="27" t="s">
        <v>37</v>
      </c>
      <c r="D96" s="63" t="s">
        <v>26</v>
      </c>
      <c r="E96" s="18"/>
      <c r="F96" s="54" t="s">
        <v>90</v>
      </c>
      <c r="G96" s="27" t="s">
        <v>36</v>
      </c>
      <c r="H96" s="27" t="s">
        <v>37</v>
      </c>
      <c r="I96" s="63" t="s">
        <v>26</v>
      </c>
      <c r="K96" s="80" t="s">
        <v>62</v>
      </c>
      <c r="L96" s="166"/>
      <c r="M96" s="166"/>
      <c r="N96" s="166"/>
      <c r="O96" s="166"/>
      <c r="P96" s="167"/>
    </row>
    <row r="97" spans="1:16" ht="45.75" customHeight="1" x14ac:dyDescent="0.25">
      <c r="A97" s="148"/>
      <c r="B97" s="84"/>
      <c r="C97" s="82" t="s">
        <v>279</v>
      </c>
      <c r="D97" s="23"/>
      <c r="E97" s="18"/>
      <c r="F97" s="48"/>
      <c r="G97" s="19"/>
      <c r="H97" s="29" t="s">
        <v>439</v>
      </c>
      <c r="I97" s="124"/>
      <c r="K97" s="270" t="s">
        <v>442</v>
      </c>
      <c r="L97" s="271"/>
      <c r="M97" s="271"/>
      <c r="N97" s="271"/>
      <c r="O97" s="271"/>
      <c r="P97" s="272"/>
    </row>
    <row r="98" spans="1:16" ht="45" x14ac:dyDescent="0.25">
      <c r="A98" s="150"/>
      <c r="B98" s="21" t="s">
        <v>261</v>
      </c>
      <c r="C98" s="21" t="s">
        <v>262</v>
      </c>
      <c r="D98" s="121">
        <v>100</v>
      </c>
      <c r="F98" s="51"/>
      <c r="G98" s="3" t="s">
        <v>266</v>
      </c>
      <c r="H98" s="3" t="s">
        <v>347</v>
      </c>
      <c r="I98" s="118">
        <v>20</v>
      </c>
      <c r="K98" s="273" t="s">
        <v>443</v>
      </c>
      <c r="L98" s="256"/>
      <c r="M98" s="256"/>
      <c r="N98" s="256"/>
      <c r="O98" s="256"/>
      <c r="P98" s="257"/>
    </row>
    <row r="99" spans="1:16" ht="18.75" x14ac:dyDescent="0.3">
      <c r="A99" s="150"/>
      <c r="B99" s="21" t="s">
        <v>337</v>
      </c>
      <c r="C99" s="21" t="s">
        <v>338</v>
      </c>
      <c r="D99" s="121">
        <v>530</v>
      </c>
      <c r="K99" s="203"/>
      <c r="L99" s="206"/>
      <c r="M99" s="153" t="s">
        <v>417</v>
      </c>
      <c r="N99" s="159" t="s">
        <v>417</v>
      </c>
      <c r="O99" s="153" t="s">
        <v>418</v>
      </c>
      <c r="P99" s="169" t="s">
        <v>418</v>
      </c>
    </row>
    <row r="100" spans="1:16" ht="15.75" x14ac:dyDescent="0.25">
      <c r="A100" s="150"/>
      <c r="B100" s="21" t="s">
        <v>339</v>
      </c>
      <c r="C100" s="21" t="s">
        <v>340</v>
      </c>
      <c r="D100" s="121">
        <v>0</v>
      </c>
      <c r="E100" s="13"/>
      <c r="F100" s="54" t="s">
        <v>90</v>
      </c>
      <c r="G100" s="27" t="s">
        <v>36</v>
      </c>
      <c r="H100" s="27" t="s">
        <v>37</v>
      </c>
      <c r="I100" s="63" t="s">
        <v>26</v>
      </c>
      <c r="K100" s="204" t="s">
        <v>383</v>
      </c>
      <c r="L100" s="207" t="s">
        <v>321</v>
      </c>
      <c r="M100" s="171" t="s">
        <v>90</v>
      </c>
      <c r="N100" s="178" t="s">
        <v>313</v>
      </c>
      <c r="O100" s="171" t="s">
        <v>90</v>
      </c>
      <c r="P100" s="172" t="s">
        <v>313</v>
      </c>
    </row>
    <row r="101" spans="1:16" x14ac:dyDescent="0.25">
      <c r="A101" s="150"/>
      <c r="B101" s="21" t="s">
        <v>341</v>
      </c>
      <c r="C101" s="21" t="s">
        <v>342</v>
      </c>
      <c r="D101" s="121">
        <v>0</v>
      </c>
      <c r="F101" s="151" t="s">
        <v>61</v>
      </c>
      <c r="G101" s="220" t="s">
        <v>278</v>
      </c>
      <c r="H101" s="220" t="s">
        <v>203</v>
      </c>
      <c r="I101" s="66">
        <f>D110+D117+D123</f>
        <v>760.82352941176475</v>
      </c>
      <c r="K101" s="224" t="s">
        <v>362</v>
      </c>
      <c r="L101" s="200" t="s">
        <v>260</v>
      </c>
      <c r="M101" s="153" t="s">
        <v>385</v>
      </c>
      <c r="N101" s="238">
        <f>1000*I101/D41</f>
        <v>7.6082352941176472</v>
      </c>
      <c r="O101" s="153" t="s">
        <v>390</v>
      </c>
      <c r="P101" s="239">
        <f>1000*I114/D41</f>
        <v>1.32</v>
      </c>
    </row>
    <row r="102" spans="1:16" x14ac:dyDescent="0.25">
      <c r="A102" s="150"/>
      <c r="B102" s="21" t="s">
        <v>232</v>
      </c>
      <c r="C102" s="21" t="s">
        <v>77</v>
      </c>
      <c r="D102" s="121">
        <v>0</v>
      </c>
      <c r="F102" s="234"/>
      <c r="G102" s="32"/>
      <c r="H102" s="32"/>
      <c r="K102" s="224" t="s">
        <v>363</v>
      </c>
      <c r="L102" s="200" t="s">
        <v>333</v>
      </c>
      <c r="M102" s="153" t="s">
        <v>386</v>
      </c>
      <c r="N102" s="240">
        <f>1000*I109/D38</f>
        <v>5.6960371227142543</v>
      </c>
      <c r="O102" s="153" t="s">
        <v>391</v>
      </c>
      <c r="P102" s="241">
        <f>1000*I115/D38</f>
        <v>0.5</v>
      </c>
    </row>
    <row r="103" spans="1:16" x14ac:dyDescent="0.25">
      <c r="A103" s="150"/>
      <c r="B103" s="21" t="s">
        <v>233</v>
      </c>
      <c r="C103" s="21" t="s">
        <v>263</v>
      </c>
      <c r="D103" s="121">
        <v>0</v>
      </c>
      <c r="F103" s="152" t="s">
        <v>90</v>
      </c>
      <c r="G103" s="231" t="s">
        <v>36</v>
      </c>
      <c r="H103" s="231" t="s">
        <v>37</v>
      </c>
      <c r="I103" s="63" t="s">
        <v>26</v>
      </c>
      <c r="K103" s="224" t="s">
        <v>365</v>
      </c>
      <c r="L103" s="200" t="s">
        <v>260</v>
      </c>
      <c r="M103" s="153" t="s">
        <v>387</v>
      </c>
      <c r="N103" s="238">
        <f>1000*(I110/D39+I111/D41)</f>
        <v>5.7715972681207317</v>
      </c>
      <c r="O103" s="153" t="s">
        <v>392</v>
      </c>
      <c r="P103" s="239">
        <f>1000*(I116/D39+I117/D41)</f>
        <v>0.92</v>
      </c>
    </row>
    <row r="104" spans="1:16" ht="30" x14ac:dyDescent="0.25">
      <c r="A104" s="151" t="s">
        <v>57</v>
      </c>
      <c r="B104" s="32" t="s">
        <v>234</v>
      </c>
      <c r="C104" s="32" t="s">
        <v>245</v>
      </c>
      <c r="D104" s="122">
        <f>SUM(D98:D103)</f>
        <v>630</v>
      </c>
      <c r="F104" s="150" t="s">
        <v>64</v>
      </c>
      <c r="G104" s="72" t="s">
        <v>236</v>
      </c>
      <c r="H104" s="72" t="s">
        <v>20</v>
      </c>
      <c r="I104" s="64">
        <f>D110*I90/D82</f>
        <v>415.68296981714036</v>
      </c>
      <c r="K104" s="224" t="s">
        <v>364</v>
      </c>
      <c r="L104" s="201" t="s">
        <v>260</v>
      </c>
      <c r="M104" s="153" t="s">
        <v>388</v>
      </c>
      <c r="N104" s="238">
        <f>1000*I111/D41</f>
        <v>2.749162076815745</v>
      </c>
      <c r="O104" s="153" t="s">
        <v>394</v>
      </c>
      <c r="P104" s="239">
        <f>1000*I117/D41</f>
        <v>0.92</v>
      </c>
    </row>
    <row r="105" spans="1:16" ht="60.75" thickBot="1" x14ac:dyDescent="0.3">
      <c r="A105" s="150"/>
      <c r="B105" s="21" t="s">
        <v>456</v>
      </c>
      <c r="C105" s="21" t="s">
        <v>457</v>
      </c>
      <c r="D105" s="123">
        <v>0.85</v>
      </c>
      <c r="F105" s="150" t="s">
        <v>63</v>
      </c>
      <c r="G105" s="72" t="s">
        <v>237</v>
      </c>
      <c r="H105" s="72" t="s">
        <v>173</v>
      </c>
      <c r="I105" s="67">
        <f>D110*I91/D82</f>
        <v>30.224351913049869</v>
      </c>
      <c r="K105" s="194" t="s">
        <v>366</v>
      </c>
      <c r="L105" s="202" t="s">
        <v>260</v>
      </c>
      <c r="M105" s="154" t="s">
        <v>389</v>
      </c>
      <c r="N105" s="208">
        <f>N102+N104</f>
        <v>8.4451991995299984</v>
      </c>
      <c r="O105" s="154" t="s">
        <v>460</v>
      </c>
      <c r="P105" s="205">
        <f>P102+P104</f>
        <v>1.42</v>
      </c>
    </row>
    <row r="106" spans="1:16" ht="30" x14ac:dyDescent="0.25">
      <c r="A106" s="150" t="s">
        <v>58</v>
      </c>
      <c r="B106" s="76" t="s">
        <v>458</v>
      </c>
      <c r="C106" s="76" t="s">
        <v>438</v>
      </c>
      <c r="D106" s="79">
        <f>D76/D105</f>
        <v>0</v>
      </c>
      <c r="F106" s="151" t="s">
        <v>79</v>
      </c>
      <c r="G106" s="220" t="s">
        <v>238</v>
      </c>
      <c r="H106" s="220" t="s">
        <v>124</v>
      </c>
      <c r="I106" s="68">
        <f>D110*I92/D82</f>
        <v>182.91620768157452</v>
      </c>
    </row>
    <row r="107" spans="1:16" ht="30" x14ac:dyDescent="0.25">
      <c r="A107" s="151" t="s">
        <v>122</v>
      </c>
      <c r="B107" s="32" t="s">
        <v>374</v>
      </c>
      <c r="C107" s="32" t="s">
        <v>459</v>
      </c>
      <c r="D107" s="128">
        <f>IFERROR(D77/D105,"0")</f>
        <v>1.1764705882352942</v>
      </c>
      <c r="F107" s="21"/>
      <c r="G107" s="21"/>
      <c r="H107" s="21"/>
    </row>
    <row r="108" spans="1:16" ht="30" x14ac:dyDescent="0.25">
      <c r="A108" s="157"/>
      <c r="B108" s="21" t="s">
        <v>375</v>
      </c>
      <c r="C108" s="21" t="s">
        <v>376</v>
      </c>
      <c r="D108" s="242">
        <v>0.85</v>
      </c>
      <c r="F108" s="152" t="s">
        <v>90</v>
      </c>
      <c r="G108" s="231" t="s">
        <v>36</v>
      </c>
      <c r="H108" s="231" t="s">
        <v>37</v>
      </c>
      <c r="I108" s="63" t="s">
        <v>26</v>
      </c>
    </row>
    <row r="109" spans="1:16" x14ac:dyDescent="0.25">
      <c r="A109" s="151" t="s">
        <v>123</v>
      </c>
      <c r="B109" s="32" t="s">
        <v>436</v>
      </c>
      <c r="C109" s="32" t="s">
        <v>377</v>
      </c>
      <c r="D109" s="128">
        <f>IFERROR(D79/D108,"0")</f>
        <v>0</v>
      </c>
      <c r="F109" s="232" t="s">
        <v>80</v>
      </c>
      <c r="G109" s="235" t="s">
        <v>150</v>
      </c>
      <c r="H109" s="235" t="s">
        <v>86</v>
      </c>
      <c r="I109" s="69">
        <f>I104+D124</f>
        <v>455.68296981714036</v>
      </c>
    </row>
    <row r="110" spans="1:16" x14ac:dyDescent="0.25">
      <c r="A110" s="150" t="s">
        <v>125</v>
      </c>
      <c r="B110" s="76" t="s">
        <v>231</v>
      </c>
      <c r="C110" s="76" t="s">
        <v>246</v>
      </c>
      <c r="D110" s="79">
        <f>D104-D106-D107-D109</f>
        <v>628.82352941176475</v>
      </c>
      <c r="F110" s="150" t="s">
        <v>81</v>
      </c>
      <c r="G110" s="72" t="s">
        <v>249</v>
      </c>
      <c r="H110" s="72" t="s">
        <v>174</v>
      </c>
      <c r="I110" s="65">
        <f>I105+D125</f>
        <v>30.224351913049869</v>
      </c>
    </row>
    <row r="111" spans="1:16" x14ac:dyDescent="0.25">
      <c r="A111" s="232"/>
      <c r="B111" s="168"/>
      <c r="C111" s="82" t="s">
        <v>264</v>
      </c>
      <c r="D111" s="124"/>
      <c r="F111" s="151" t="s">
        <v>82</v>
      </c>
      <c r="G111" s="220" t="s">
        <v>127</v>
      </c>
      <c r="H111" s="220" t="s">
        <v>128</v>
      </c>
      <c r="I111" s="66">
        <f>I106+D117+D126</f>
        <v>274.91620768157452</v>
      </c>
    </row>
    <row r="112" spans="1:16" x14ac:dyDescent="0.25">
      <c r="A112" s="150"/>
      <c r="B112" s="21" t="s">
        <v>343</v>
      </c>
      <c r="C112" s="21" t="s">
        <v>338</v>
      </c>
      <c r="D112" s="121">
        <v>0</v>
      </c>
      <c r="F112" s="21"/>
      <c r="G112" s="21"/>
      <c r="H112" s="21"/>
    </row>
    <row r="113" spans="1:9" x14ac:dyDescent="0.25">
      <c r="A113" s="150"/>
      <c r="B113" s="21" t="s">
        <v>344</v>
      </c>
      <c r="C113" s="21" t="s">
        <v>340</v>
      </c>
      <c r="D113" s="121">
        <v>0</v>
      </c>
      <c r="F113" s="267" t="s">
        <v>444</v>
      </c>
      <c r="G113" s="268"/>
      <c r="H113" s="268"/>
      <c r="I113" s="269"/>
    </row>
    <row r="114" spans="1:9" x14ac:dyDescent="0.25">
      <c r="A114" s="150"/>
      <c r="B114" s="21" t="s">
        <v>345</v>
      </c>
      <c r="C114" s="21" t="s">
        <v>342</v>
      </c>
      <c r="D114" s="121">
        <v>0</v>
      </c>
      <c r="F114" s="233" t="s">
        <v>129</v>
      </c>
      <c r="G114" s="236" t="s">
        <v>393</v>
      </c>
      <c r="H114" s="237" t="s">
        <v>203</v>
      </c>
      <c r="I114" s="243">
        <f>D117+D127</f>
        <v>132</v>
      </c>
    </row>
    <row r="115" spans="1:9" x14ac:dyDescent="0.25">
      <c r="A115" s="150"/>
      <c r="B115" s="21" t="s">
        <v>205</v>
      </c>
      <c r="C115" s="21" t="s">
        <v>77</v>
      </c>
      <c r="D115" s="121">
        <v>50</v>
      </c>
      <c r="F115" s="232" t="s">
        <v>130</v>
      </c>
      <c r="G115" s="235" t="s">
        <v>380</v>
      </c>
      <c r="H115" s="235" t="s">
        <v>86</v>
      </c>
      <c r="I115" s="244">
        <f>D124</f>
        <v>40</v>
      </c>
    </row>
    <row r="116" spans="1:9" x14ac:dyDescent="0.25">
      <c r="A116" s="150"/>
      <c r="B116" s="21" t="s">
        <v>206</v>
      </c>
      <c r="C116" s="21" t="s">
        <v>263</v>
      </c>
      <c r="D116" s="121">
        <v>30</v>
      </c>
      <c r="F116" s="150" t="s">
        <v>131</v>
      </c>
      <c r="G116" s="72" t="s">
        <v>381</v>
      </c>
      <c r="H116" s="72" t="s">
        <v>174</v>
      </c>
      <c r="I116" s="79">
        <f>D125</f>
        <v>0</v>
      </c>
    </row>
    <row r="117" spans="1:9" ht="30" x14ac:dyDescent="0.25">
      <c r="A117" s="150" t="s">
        <v>59</v>
      </c>
      <c r="B117" s="76" t="s">
        <v>267</v>
      </c>
      <c r="C117" s="76" t="s">
        <v>265</v>
      </c>
      <c r="D117" s="79">
        <f>SUM(D114:D116)</f>
        <v>80</v>
      </c>
      <c r="F117" s="151" t="s">
        <v>132</v>
      </c>
      <c r="G117" s="220" t="s">
        <v>382</v>
      </c>
      <c r="H117" s="220" t="s">
        <v>128</v>
      </c>
      <c r="I117" s="128">
        <f>D126+D117</f>
        <v>92</v>
      </c>
    </row>
    <row r="118" spans="1:9" ht="30" x14ac:dyDescent="0.25">
      <c r="A118" s="232"/>
      <c r="B118" s="168"/>
      <c r="C118" s="86" t="s">
        <v>277</v>
      </c>
      <c r="D118" s="125"/>
      <c r="F118" s="21"/>
      <c r="G118" s="21"/>
      <c r="H118" s="21"/>
    </row>
    <row r="119" spans="1:9" x14ac:dyDescent="0.25">
      <c r="A119" s="150"/>
      <c r="B119" s="21" t="s">
        <v>17</v>
      </c>
      <c r="C119" s="21" t="s">
        <v>15</v>
      </c>
      <c r="D119" s="121">
        <v>20</v>
      </c>
      <c r="F119" s="277" t="s">
        <v>445</v>
      </c>
      <c r="G119" s="278"/>
      <c r="H119" s="278"/>
      <c r="I119" s="279"/>
    </row>
    <row r="120" spans="1:9" x14ac:dyDescent="0.25">
      <c r="A120" s="150"/>
      <c r="B120" s="21" t="s">
        <v>16</v>
      </c>
      <c r="C120" s="21" t="s">
        <v>14</v>
      </c>
      <c r="D120" s="121">
        <v>30</v>
      </c>
      <c r="F120" s="152" t="s">
        <v>90</v>
      </c>
      <c r="G120" s="231" t="s">
        <v>36</v>
      </c>
      <c r="H120" s="231" t="s">
        <v>37</v>
      </c>
      <c r="I120" s="63" t="s">
        <v>26</v>
      </c>
    </row>
    <row r="121" spans="1:9" ht="30" x14ac:dyDescent="0.25">
      <c r="A121" s="150"/>
      <c r="B121" s="21" t="s">
        <v>271</v>
      </c>
      <c r="C121" s="21" t="s">
        <v>273</v>
      </c>
      <c r="D121" s="121">
        <v>1</v>
      </c>
      <c r="F121" s="150" t="s">
        <v>149</v>
      </c>
      <c r="G121" s="72" t="s">
        <v>268</v>
      </c>
      <c r="H121" s="72" t="s">
        <v>239</v>
      </c>
      <c r="I121" s="78">
        <f>D104-D98</f>
        <v>530</v>
      </c>
    </row>
    <row r="122" spans="1:9" ht="30" x14ac:dyDescent="0.25">
      <c r="A122" s="150"/>
      <c r="B122" s="21" t="s">
        <v>272</v>
      </c>
      <c r="C122" s="21" t="s">
        <v>274</v>
      </c>
      <c r="D122" s="121">
        <v>1</v>
      </c>
      <c r="F122" s="150" t="s">
        <v>323</v>
      </c>
      <c r="G122" s="72" t="s">
        <v>235</v>
      </c>
      <c r="H122" s="72" t="s">
        <v>240</v>
      </c>
      <c r="I122" s="79">
        <f>I121-D106-D107-D109</f>
        <v>528.82352941176475</v>
      </c>
    </row>
    <row r="123" spans="1:9" x14ac:dyDescent="0.25">
      <c r="A123" s="150" t="s">
        <v>60</v>
      </c>
      <c r="B123" s="76" t="s">
        <v>162</v>
      </c>
      <c r="C123" s="76" t="s">
        <v>429</v>
      </c>
      <c r="D123" s="79">
        <f>D120+D119+D121+D122</f>
        <v>52</v>
      </c>
      <c r="F123" s="151" t="s">
        <v>384</v>
      </c>
      <c r="G123" s="220" t="s">
        <v>202</v>
      </c>
      <c r="H123" s="220" t="s">
        <v>204</v>
      </c>
      <c r="I123" s="66">
        <f>I122+D117+D123-I98</f>
        <v>640.82352941176475</v>
      </c>
    </row>
    <row r="124" spans="1:9" ht="30" x14ac:dyDescent="0.25">
      <c r="A124" s="150"/>
      <c r="B124" s="21" t="s">
        <v>143</v>
      </c>
      <c r="C124" s="21" t="s">
        <v>145</v>
      </c>
      <c r="D124" s="121">
        <v>40</v>
      </c>
      <c r="F124" s="21"/>
      <c r="G124" s="21"/>
      <c r="H124" s="21"/>
    </row>
    <row r="125" spans="1:9" ht="30" x14ac:dyDescent="0.25">
      <c r="A125" s="150"/>
      <c r="B125" s="21" t="s">
        <v>163</v>
      </c>
      <c r="C125" s="21" t="s">
        <v>161</v>
      </c>
      <c r="D125" s="121">
        <v>0</v>
      </c>
    </row>
    <row r="126" spans="1:9" ht="30" x14ac:dyDescent="0.25">
      <c r="A126" s="150"/>
      <c r="B126" s="21" t="s">
        <v>121</v>
      </c>
      <c r="C126" s="21" t="s">
        <v>146</v>
      </c>
      <c r="D126" s="121">
        <v>12</v>
      </c>
    </row>
    <row r="127" spans="1:9" x14ac:dyDescent="0.25">
      <c r="A127" s="150" t="s">
        <v>126</v>
      </c>
      <c r="B127" s="76" t="s">
        <v>162</v>
      </c>
      <c r="C127" s="76" t="s">
        <v>430</v>
      </c>
      <c r="D127" s="79">
        <f>SUM(D124:D126)</f>
        <v>52</v>
      </c>
    </row>
    <row r="128" spans="1:9" x14ac:dyDescent="0.25">
      <c r="A128" s="51"/>
      <c r="B128" s="3"/>
      <c r="C128" s="31" t="s">
        <v>144</v>
      </c>
      <c r="D128" s="126">
        <f>D123-D127</f>
        <v>0</v>
      </c>
    </row>
    <row r="129" spans="1:16" x14ac:dyDescent="0.25">
      <c r="D129" s="156"/>
    </row>
    <row r="130" spans="1:16" x14ac:dyDescent="0.25">
      <c r="A130" s="45"/>
      <c r="B130" s="6"/>
      <c r="C130" s="6"/>
      <c r="D130" s="6"/>
      <c r="E130" s="6"/>
      <c r="F130" s="6"/>
      <c r="G130" s="6"/>
      <c r="H130" s="6"/>
      <c r="I130" s="6"/>
      <c r="J130" s="6"/>
      <c r="K130" s="6"/>
      <c r="L130" s="6"/>
      <c r="M130" s="6"/>
      <c r="N130" s="6"/>
      <c r="O130" s="6"/>
      <c r="P130" s="6"/>
    </row>
    <row r="131" spans="1:16" ht="15.75" customHeight="1" thickBot="1" x14ac:dyDescent="0.4">
      <c r="A131" s="5" t="s">
        <v>48</v>
      </c>
      <c r="C131" s="3"/>
      <c r="D131" s="3"/>
    </row>
    <row r="132" spans="1:16" ht="15.75" customHeight="1" x14ac:dyDescent="0.35">
      <c r="A132" s="54" t="s">
        <v>90</v>
      </c>
      <c r="B132" s="27" t="s">
        <v>36</v>
      </c>
      <c r="C132" s="27" t="s">
        <v>37</v>
      </c>
      <c r="D132" s="63" t="s">
        <v>26</v>
      </c>
      <c r="F132" s="152" t="s">
        <v>90</v>
      </c>
      <c r="G132" s="27" t="s">
        <v>36</v>
      </c>
      <c r="H132" s="27" t="s">
        <v>37</v>
      </c>
      <c r="I132" s="63" t="s">
        <v>26</v>
      </c>
      <c r="K132" s="80" t="s">
        <v>62</v>
      </c>
      <c r="L132" s="166"/>
      <c r="M132" s="166"/>
      <c r="N132" s="166"/>
      <c r="O132" s="166"/>
      <c r="P132" s="167"/>
    </row>
    <row r="133" spans="1:16" ht="15.75" x14ac:dyDescent="0.25">
      <c r="A133" s="58"/>
      <c r="B133" s="22"/>
      <c r="C133" s="82" t="s">
        <v>83</v>
      </c>
      <c r="D133" s="23"/>
      <c r="F133" s="151" t="s">
        <v>71</v>
      </c>
      <c r="G133" s="73" t="s">
        <v>253</v>
      </c>
      <c r="H133" s="73" t="s">
        <v>254</v>
      </c>
      <c r="I133" s="66">
        <f>D142+D146+D150</f>
        <v>111</v>
      </c>
      <c r="K133" s="270" t="s">
        <v>446</v>
      </c>
      <c r="L133" s="271"/>
      <c r="M133" s="271"/>
      <c r="N133" s="271"/>
      <c r="O133" s="271"/>
      <c r="P133" s="272"/>
    </row>
    <row r="134" spans="1:16" x14ac:dyDescent="0.25">
      <c r="A134" s="149"/>
      <c r="B134" s="21" t="s">
        <v>232</v>
      </c>
      <c r="C134" s="21" t="s">
        <v>77</v>
      </c>
      <c r="D134" s="127">
        <f>D102</f>
        <v>0</v>
      </c>
      <c r="F134" s="21"/>
      <c r="K134" s="273" t="s">
        <v>447</v>
      </c>
      <c r="L134" s="256"/>
      <c r="M134" s="256"/>
      <c r="N134" s="256"/>
      <c r="O134" s="256"/>
      <c r="P134" s="257"/>
    </row>
    <row r="135" spans="1:16" x14ac:dyDescent="0.25">
      <c r="A135" s="149"/>
      <c r="B135" s="21" t="s">
        <v>233</v>
      </c>
      <c r="C135" s="21" t="s">
        <v>263</v>
      </c>
      <c r="D135" s="127">
        <f>D103</f>
        <v>0</v>
      </c>
      <c r="F135" s="152" t="s">
        <v>90</v>
      </c>
      <c r="G135" s="27" t="s">
        <v>36</v>
      </c>
      <c r="H135" s="27" t="s">
        <v>37</v>
      </c>
      <c r="I135" s="63" t="s">
        <v>26</v>
      </c>
      <c r="K135" s="209"/>
      <c r="L135" s="210"/>
      <c r="M135" s="176" t="s">
        <v>417</v>
      </c>
      <c r="N135" s="23" t="s">
        <v>417</v>
      </c>
      <c r="O135" s="176" t="s">
        <v>418</v>
      </c>
      <c r="P135" s="211" t="s">
        <v>418</v>
      </c>
    </row>
    <row r="136" spans="1:16" ht="30" x14ac:dyDescent="0.25">
      <c r="A136" s="150" t="s">
        <v>92</v>
      </c>
      <c r="B136" s="76" t="s">
        <v>243</v>
      </c>
      <c r="C136" s="76" t="s">
        <v>247</v>
      </c>
      <c r="D136" s="64">
        <f>D134+D135</f>
        <v>0</v>
      </c>
      <c r="F136" s="150" t="s">
        <v>327</v>
      </c>
      <c r="G136" s="34" t="s">
        <v>241</v>
      </c>
      <c r="H136" s="34" t="s">
        <v>21</v>
      </c>
      <c r="I136" s="53">
        <f>D142*I90/D82</f>
        <v>0</v>
      </c>
      <c r="K136" s="212" t="s">
        <v>427</v>
      </c>
      <c r="L136" s="178" t="s">
        <v>321</v>
      </c>
      <c r="M136" s="147" t="s">
        <v>90</v>
      </c>
      <c r="N136" s="213" t="s">
        <v>313</v>
      </c>
      <c r="O136" s="147" t="s">
        <v>90</v>
      </c>
      <c r="P136" s="214" t="s">
        <v>313</v>
      </c>
    </row>
    <row r="137" spans="1:16" ht="75" x14ac:dyDescent="0.25">
      <c r="A137" s="150"/>
      <c r="B137" s="21" t="s">
        <v>431</v>
      </c>
      <c r="C137" s="21" t="s">
        <v>465</v>
      </c>
      <c r="D137" s="123">
        <v>0.9</v>
      </c>
      <c r="E137" s="13"/>
      <c r="F137" s="150" t="s">
        <v>87</v>
      </c>
      <c r="G137" s="34" t="s">
        <v>251</v>
      </c>
      <c r="H137" s="34" t="s">
        <v>175</v>
      </c>
      <c r="I137" s="53">
        <f>D142*I91/D82</f>
        <v>0</v>
      </c>
      <c r="K137" s="192" t="s">
        <v>428</v>
      </c>
      <c r="L137" s="195" t="s">
        <v>260</v>
      </c>
      <c r="M137" s="153" t="s">
        <v>400</v>
      </c>
      <c r="N137" s="218">
        <f>1000*I133/D41</f>
        <v>1.1100000000000001</v>
      </c>
      <c r="O137" s="153" t="s">
        <v>405</v>
      </c>
      <c r="P137" s="188">
        <f>1000*I147/D41</f>
        <v>1.1100000000000001</v>
      </c>
    </row>
    <row r="138" spans="1:16" ht="30" x14ac:dyDescent="0.25">
      <c r="A138" s="150" t="s">
        <v>84</v>
      </c>
      <c r="B138" s="76" t="s">
        <v>462</v>
      </c>
      <c r="C138" s="76" t="s">
        <v>463</v>
      </c>
      <c r="D138" s="78">
        <f>IFERROR((D136/D104)*(D76/D137),"0")</f>
        <v>0</v>
      </c>
      <c r="E138" s="13"/>
      <c r="F138" s="151" t="s">
        <v>88</v>
      </c>
      <c r="G138" s="73" t="s">
        <v>242</v>
      </c>
      <c r="H138" s="73" t="s">
        <v>133</v>
      </c>
      <c r="I138" s="70">
        <f>D142*I92/D82</f>
        <v>0</v>
      </c>
      <c r="K138" s="192" t="s">
        <v>363</v>
      </c>
      <c r="L138" s="196" t="s">
        <v>333</v>
      </c>
      <c r="M138" s="153" t="s">
        <v>401</v>
      </c>
      <c r="N138" s="179">
        <f>1000*I141/D38</f>
        <v>0.28749999999999998</v>
      </c>
      <c r="O138" s="153" t="s">
        <v>406</v>
      </c>
      <c r="P138" s="216">
        <f>1000*I148/D38</f>
        <v>0.28749999999999998</v>
      </c>
    </row>
    <row r="139" spans="1:16" ht="30" x14ac:dyDescent="0.25">
      <c r="A139" s="234" t="s">
        <v>65</v>
      </c>
      <c r="B139" s="32" t="s">
        <v>395</v>
      </c>
      <c r="C139" s="32" t="s">
        <v>461</v>
      </c>
      <c r="D139" s="247">
        <f>IFERROR((D136/D104)*(D77/D137),"0")</f>
        <v>0</v>
      </c>
      <c r="E139" s="13"/>
      <c r="F139" s="157"/>
      <c r="G139" s="34"/>
      <c r="H139" s="34"/>
      <c r="I139" s="158"/>
      <c r="K139" s="192" t="s">
        <v>365</v>
      </c>
      <c r="L139" s="196" t="s">
        <v>260</v>
      </c>
      <c r="M139" s="153" t="s">
        <v>402</v>
      </c>
      <c r="N139" s="180">
        <f>1000*(I142/D39+I143/D41)</f>
        <v>0.88</v>
      </c>
      <c r="O139" s="153" t="s">
        <v>407</v>
      </c>
      <c r="P139" s="188">
        <f>1000*(I149/D39+I150/D41)</f>
        <v>0.88</v>
      </c>
    </row>
    <row r="140" spans="1:16" ht="60" x14ac:dyDescent="0.25">
      <c r="A140" s="150"/>
      <c r="B140" s="21" t="s">
        <v>396</v>
      </c>
      <c r="C140" s="21" t="s">
        <v>397</v>
      </c>
      <c r="D140" s="123">
        <v>0.9</v>
      </c>
      <c r="E140" s="13"/>
      <c r="F140" s="152" t="s">
        <v>90</v>
      </c>
      <c r="G140" s="27" t="s">
        <v>36</v>
      </c>
      <c r="H140" s="27" t="s">
        <v>37</v>
      </c>
      <c r="I140" s="63" t="s">
        <v>26</v>
      </c>
      <c r="K140" s="192" t="s">
        <v>364</v>
      </c>
      <c r="L140" s="197" t="s">
        <v>260</v>
      </c>
      <c r="M140" s="153" t="s">
        <v>403</v>
      </c>
      <c r="N140" s="180">
        <f>1000*(I143/D41)</f>
        <v>0.88</v>
      </c>
      <c r="O140" s="153" t="s">
        <v>408</v>
      </c>
      <c r="P140" s="188">
        <f>1000*(I150/D41)</f>
        <v>0.88</v>
      </c>
    </row>
    <row r="141" spans="1:16" ht="16.5" thickBot="1" x14ac:dyDescent="0.3">
      <c r="A141" s="151" t="s">
        <v>66</v>
      </c>
      <c r="B141" s="32" t="s">
        <v>437</v>
      </c>
      <c r="C141" s="32" t="s">
        <v>398</v>
      </c>
      <c r="D141" s="247">
        <f>IFERROR((D136/D104)*(D79/D140),0)</f>
        <v>0</v>
      </c>
      <c r="E141" s="13"/>
      <c r="F141" s="150" t="s">
        <v>89</v>
      </c>
      <c r="G141" s="34" t="s">
        <v>215</v>
      </c>
      <c r="H141" s="34" t="s">
        <v>70</v>
      </c>
      <c r="I141" s="55">
        <f>I136+D151</f>
        <v>23</v>
      </c>
      <c r="K141" s="194" t="s">
        <v>366</v>
      </c>
      <c r="L141" s="198" t="s">
        <v>260</v>
      </c>
      <c r="M141" s="154" t="s">
        <v>404</v>
      </c>
      <c r="N141" s="217">
        <f>N138+N140</f>
        <v>1.1675</v>
      </c>
      <c r="O141" s="154" t="s">
        <v>464</v>
      </c>
      <c r="P141" s="190">
        <f>P138+P140</f>
        <v>1.1675</v>
      </c>
    </row>
    <row r="142" spans="1:16" ht="15.75" x14ac:dyDescent="0.25">
      <c r="A142" s="150" t="s">
        <v>326</v>
      </c>
      <c r="B142" s="76" t="s">
        <v>244</v>
      </c>
      <c r="C142" s="32" t="s">
        <v>248</v>
      </c>
      <c r="D142" s="128">
        <f>D136-D138-D139-D141</f>
        <v>0</v>
      </c>
      <c r="E142" s="13"/>
      <c r="F142" s="150" t="s">
        <v>328</v>
      </c>
      <c r="G142" s="34" t="s">
        <v>252</v>
      </c>
      <c r="H142" s="34" t="s">
        <v>176</v>
      </c>
      <c r="I142" s="61">
        <f>I137+D152</f>
        <v>0</v>
      </c>
    </row>
    <row r="143" spans="1:16" ht="30" x14ac:dyDescent="0.25">
      <c r="A143" s="148"/>
      <c r="B143" s="84"/>
      <c r="C143" s="82" t="s">
        <v>269</v>
      </c>
      <c r="D143" s="23"/>
      <c r="E143" s="13"/>
      <c r="F143" s="151" t="s">
        <v>134</v>
      </c>
      <c r="G143" s="73" t="s">
        <v>136</v>
      </c>
      <c r="H143" s="73" t="s">
        <v>135</v>
      </c>
      <c r="I143" s="52">
        <f>I138+D146+D153</f>
        <v>88</v>
      </c>
    </row>
    <row r="144" spans="1:16" ht="15.75" x14ac:dyDescent="0.25">
      <c r="A144" s="150"/>
      <c r="B144" s="21" t="s">
        <v>205</v>
      </c>
      <c r="C144" s="21" t="s">
        <v>77</v>
      </c>
      <c r="D144" s="127">
        <f>D115</f>
        <v>50</v>
      </c>
      <c r="E144" s="13"/>
    </row>
    <row r="145" spans="1:16" ht="15.75" x14ac:dyDescent="0.25">
      <c r="A145" s="150"/>
      <c r="B145" s="21" t="s">
        <v>206</v>
      </c>
      <c r="C145" s="21" t="s">
        <v>263</v>
      </c>
      <c r="D145" s="127">
        <f>D116</f>
        <v>30</v>
      </c>
      <c r="E145" s="13"/>
      <c r="F145" s="267" t="s">
        <v>444</v>
      </c>
      <c r="G145" s="268"/>
      <c r="H145" s="268"/>
      <c r="I145" s="269"/>
    </row>
    <row r="146" spans="1:16" ht="30" x14ac:dyDescent="0.25">
      <c r="A146" s="150" t="s">
        <v>67</v>
      </c>
      <c r="B146" s="76" t="s">
        <v>211</v>
      </c>
      <c r="C146" s="76" t="s">
        <v>270</v>
      </c>
      <c r="D146" s="64">
        <f>D144+D145</f>
        <v>80</v>
      </c>
      <c r="E146" s="13"/>
      <c r="F146" s="152" t="s">
        <v>90</v>
      </c>
      <c r="G146" s="27" t="s">
        <v>36</v>
      </c>
      <c r="H146" s="27" t="s">
        <v>37</v>
      </c>
      <c r="I146" s="63" t="s">
        <v>26</v>
      </c>
    </row>
    <row r="147" spans="1:16" ht="30" x14ac:dyDescent="0.25">
      <c r="A147" s="148"/>
      <c r="B147" s="84"/>
      <c r="C147" s="86" t="s">
        <v>276</v>
      </c>
      <c r="D147" s="129"/>
      <c r="E147" s="13"/>
      <c r="F147" s="151" t="s">
        <v>137</v>
      </c>
      <c r="G147" s="73" t="s">
        <v>409</v>
      </c>
      <c r="H147" s="73" t="s">
        <v>254</v>
      </c>
      <c r="I147" s="66">
        <f>D146+D150</f>
        <v>111</v>
      </c>
    </row>
    <row r="148" spans="1:16" ht="15.75" x14ac:dyDescent="0.25">
      <c r="A148" s="149"/>
      <c r="B148" s="21" t="s">
        <v>16</v>
      </c>
      <c r="C148" s="21" t="s">
        <v>14</v>
      </c>
      <c r="D148" s="127">
        <f>D120</f>
        <v>30</v>
      </c>
      <c r="E148" s="13"/>
      <c r="F148" s="150" t="s">
        <v>138</v>
      </c>
      <c r="G148" s="34" t="s">
        <v>410</v>
      </c>
      <c r="H148" s="34" t="s">
        <v>70</v>
      </c>
      <c r="I148" s="55">
        <f>D151</f>
        <v>23</v>
      </c>
    </row>
    <row r="149" spans="1:16" ht="15.75" x14ac:dyDescent="0.25">
      <c r="A149" s="149"/>
      <c r="B149" s="21" t="s">
        <v>272</v>
      </c>
      <c r="C149" s="21" t="s">
        <v>275</v>
      </c>
      <c r="D149" s="127">
        <f>D122</f>
        <v>1</v>
      </c>
      <c r="E149" s="13"/>
      <c r="F149" s="150" t="s">
        <v>139</v>
      </c>
      <c r="G149" s="34" t="s">
        <v>411</v>
      </c>
      <c r="H149" s="34" t="s">
        <v>176</v>
      </c>
      <c r="I149" s="61">
        <f>D152</f>
        <v>0</v>
      </c>
    </row>
    <row r="150" spans="1:16" ht="15.75" x14ac:dyDescent="0.25">
      <c r="A150" s="150" t="s">
        <v>68</v>
      </c>
      <c r="B150" s="76" t="s">
        <v>214</v>
      </c>
      <c r="C150" s="76" t="s">
        <v>212</v>
      </c>
      <c r="D150" s="64">
        <f>D148+D149</f>
        <v>31</v>
      </c>
      <c r="E150" s="13"/>
      <c r="F150" s="151" t="s">
        <v>399</v>
      </c>
      <c r="G150" s="73" t="s">
        <v>412</v>
      </c>
      <c r="H150" s="73" t="s">
        <v>135</v>
      </c>
      <c r="I150" s="52">
        <f>D146+D153</f>
        <v>88</v>
      </c>
    </row>
    <row r="151" spans="1:16" ht="30" x14ac:dyDescent="0.25">
      <c r="A151" s="150"/>
      <c r="B151" s="21" t="s">
        <v>207</v>
      </c>
      <c r="C151" s="21" t="s">
        <v>85</v>
      </c>
      <c r="D151" s="59">
        <v>23</v>
      </c>
    </row>
    <row r="152" spans="1:16" ht="30" x14ac:dyDescent="0.25">
      <c r="A152" s="150"/>
      <c r="B152" s="21" t="s">
        <v>250</v>
      </c>
      <c r="C152" s="21" t="s">
        <v>209</v>
      </c>
      <c r="D152" s="59">
        <v>0</v>
      </c>
    </row>
    <row r="153" spans="1:16" ht="30" x14ac:dyDescent="0.25">
      <c r="A153" s="150"/>
      <c r="B153" s="21" t="s">
        <v>208</v>
      </c>
      <c r="C153" s="21" t="s">
        <v>210</v>
      </c>
      <c r="D153" s="59">
        <v>8</v>
      </c>
    </row>
    <row r="154" spans="1:16" x14ac:dyDescent="0.25">
      <c r="A154" s="150" t="s">
        <v>69</v>
      </c>
      <c r="B154" s="76" t="s">
        <v>214</v>
      </c>
      <c r="C154" s="76" t="s">
        <v>213</v>
      </c>
      <c r="D154" s="64">
        <f>SUM(D151:D153)</f>
        <v>31</v>
      </c>
    </row>
    <row r="155" spans="1:16" x14ac:dyDescent="0.25">
      <c r="A155" s="151"/>
      <c r="B155" s="85"/>
      <c r="C155" s="32" t="s">
        <v>78</v>
      </c>
      <c r="D155" s="126">
        <f>D150-D154</f>
        <v>0</v>
      </c>
    </row>
    <row r="156" spans="1:16" x14ac:dyDescent="0.25">
      <c r="A156" s="157"/>
      <c r="B156" s="21"/>
      <c r="C156" s="76"/>
      <c r="D156" s="215"/>
    </row>
    <row r="157" spans="1:16" x14ac:dyDescent="0.25">
      <c r="A157" s="45"/>
      <c r="B157" s="6"/>
      <c r="C157" s="6"/>
      <c r="D157" s="6"/>
      <c r="E157" s="6"/>
      <c r="F157" s="6"/>
      <c r="G157" s="6"/>
      <c r="H157" s="6"/>
      <c r="I157" s="6"/>
      <c r="J157" s="6"/>
      <c r="K157" s="6"/>
      <c r="L157" s="6"/>
      <c r="M157" s="6"/>
      <c r="N157" s="6"/>
      <c r="O157" s="6"/>
      <c r="P157" s="6"/>
    </row>
    <row r="158" spans="1:16" x14ac:dyDescent="0.25">
      <c r="A158" s="47" t="s">
        <v>72</v>
      </c>
    </row>
    <row r="159" spans="1:16" x14ac:dyDescent="0.25">
      <c r="A159" s="282"/>
      <c r="B159" s="283"/>
      <c r="C159" s="283"/>
      <c r="D159" s="283"/>
      <c r="E159" s="283"/>
      <c r="F159" s="283"/>
      <c r="G159" s="283"/>
      <c r="H159" s="283"/>
      <c r="I159" s="284"/>
      <c r="J159" s="219"/>
    </row>
    <row r="160" spans="1:16" x14ac:dyDescent="0.25">
      <c r="A160" s="285"/>
      <c r="B160" s="286"/>
      <c r="C160" s="286"/>
      <c r="D160" s="286"/>
      <c r="E160" s="286"/>
      <c r="F160" s="286"/>
      <c r="G160" s="286"/>
      <c r="H160" s="286"/>
      <c r="I160" s="287"/>
    </row>
    <row r="161" spans="1:9" x14ac:dyDescent="0.25">
      <c r="A161" s="285"/>
      <c r="B161" s="286"/>
      <c r="C161" s="286"/>
      <c r="D161" s="286"/>
      <c r="E161" s="286"/>
      <c r="F161" s="286"/>
      <c r="G161" s="286"/>
      <c r="H161" s="286"/>
      <c r="I161" s="287"/>
    </row>
    <row r="162" spans="1:9" x14ac:dyDescent="0.25">
      <c r="A162" s="288"/>
      <c r="B162" s="289"/>
      <c r="C162" s="289"/>
      <c r="D162" s="289"/>
      <c r="E162" s="289"/>
      <c r="F162" s="289"/>
      <c r="G162" s="289"/>
      <c r="H162" s="289"/>
      <c r="I162" s="290"/>
    </row>
  </sheetData>
  <mergeCells count="13">
    <mergeCell ref="A29:H29"/>
    <mergeCell ref="F113:I113"/>
    <mergeCell ref="F119:I119"/>
    <mergeCell ref="A10:F10"/>
    <mergeCell ref="A159:I162"/>
    <mergeCell ref="K46:P46"/>
    <mergeCell ref="K47:P47"/>
    <mergeCell ref="A30:H33"/>
    <mergeCell ref="F145:I145"/>
    <mergeCell ref="K97:P97"/>
    <mergeCell ref="K98:P98"/>
    <mergeCell ref="K133:P133"/>
    <mergeCell ref="K134:P134"/>
  </mergeCells>
  <phoneticPr fontId="11" type="noConversion"/>
  <dataValidations disablePrompts="1" count="6">
    <dataValidation type="list" allowBlank="1" showInputMessage="1" showErrorMessage="1" sqref="D21:D23" xr:uid="{6F12CAF7-8B69-40A1-B73F-859A800555DD}">
      <formula1>"(Välj),Förpackningskartong,Förpackningspapper,Wellpappmaterial,Tryckpapper,Tidningspapper,Mjukpapper,Övrigt (ange i kommentarsfältet)"</formula1>
    </dataValidation>
    <dataValidation type="list" allowBlank="1" showInputMessage="1" showErrorMessage="1" sqref="D14:D15" xr:uid="{E8C926A9-893C-4013-B1AE-80098DB5894E}">
      <formula1>"(Välj),Avsvärtad,Ej avsvärtad"</formula1>
    </dataValidation>
    <dataValidation type="list" allowBlank="1" showInputMessage="1" showErrorMessage="1" sqref="D17:D19" xr:uid="{81F3E20C-1E85-47B0-B706-71158F20BB8C}">
      <formula1>"(Välj),Ditionit,Väteperoxid,Kombination,Oblekt"</formula1>
    </dataValidation>
    <dataValidation type="list" allowBlank="1" showInputMessage="1" showErrorMessage="1" sqref="D20" xr:uid="{289A745E-93D7-4B31-9B68-EAB8E1F6EED8}">
      <formula1>"(Välj),Fyllmedel,Bestrykning"</formula1>
    </dataValidation>
    <dataValidation type="list" allowBlank="1" showInputMessage="1" showErrorMessage="1" sqref="D24" xr:uid="{C7C5BFE3-52BF-419C-92B3-3E5350AEF44B}">
      <formula1>"(Välj),Kondens,Mottryck"</formula1>
    </dataValidation>
    <dataValidation type="list" allowBlank="1" showInputMessage="1" showErrorMessage="1" sqref="G28" xr:uid="{E39EA343-179F-4333-AE8E-15714C8A5D44}">
      <formula1>"(Välj),TJ,ton,m3,Nm3,Annan enhet (ange i kommentarsfältet)"</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38E85BEABC8BF4A88BAA15576A594EF" ma:contentTypeVersion="12" ma:contentTypeDescription="Skapa ett nytt dokument." ma:contentTypeScope="" ma:versionID="bc2538bbe8318f140d8b1bd6b3a90589">
  <xsd:schema xmlns:xsd="http://www.w3.org/2001/XMLSchema" xmlns:xs="http://www.w3.org/2001/XMLSchema" xmlns:p="http://schemas.microsoft.com/office/2006/metadata/properties" xmlns:ns2="87176224-dba4-4793-8e6c-0b313d1fcffc" xmlns:ns3="6908d875-be25-46f5-8ff1-77147f2ebbf4" targetNamespace="http://schemas.microsoft.com/office/2006/metadata/properties" ma:root="true" ma:fieldsID="341c7f7a9d4cea629ec65b0da70cdd53" ns2:_="" ns3:_="">
    <xsd:import namespace="87176224-dba4-4793-8e6c-0b313d1fcffc"/>
    <xsd:import namespace="6908d875-be25-46f5-8ff1-77147f2ebb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176224-dba4-4793-8e6c-0b313d1fcf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f715b3c1-6faf-452c-928b-c1f971cfea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08d875-be25-46f5-8ff1-77147f2ebbf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01df2ae-357a-4d91-bc9f-45c78ad4c008}" ma:internalName="TaxCatchAll" ma:showField="CatchAllData" ma:web="6908d875-be25-46f5-8ff1-77147f2ebb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08d875-be25-46f5-8ff1-77147f2ebbf4" xsi:nil="true"/>
    <lcf76f155ced4ddcb4097134ff3c332f xmlns="87176224-dba4-4793-8e6c-0b313d1fcff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352D96-B995-4E98-A4F4-10A3F690BA2D}">
  <ds:schemaRefs>
    <ds:schemaRef ds:uri="http://schemas.microsoft.com/sharepoint/v3/contenttype/forms"/>
  </ds:schemaRefs>
</ds:datastoreItem>
</file>

<file path=customXml/itemProps2.xml><?xml version="1.0" encoding="utf-8"?>
<ds:datastoreItem xmlns:ds="http://schemas.openxmlformats.org/officeDocument/2006/customXml" ds:itemID="{BCE6A3DC-4396-4D28-A8C3-0E5847FD4E76}"/>
</file>

<file path=customXml/itemProps3.xml><?xml version="1.0" encoding="utf-8"?>
<ds:datastoreItem xmlns:ds="http://schemas.openxmlformats.org/officeDocument/2006/customXml" ds:itemID="{1D6A885E-1D25-4F67-B257-03284B152959}">
  <ds:schemaRefs>
    <ds:schemaRef ds:uri="http://schemas.microsoft.com/office/2006/metadata/properties"/>
    <ds:schemaRef ds:uri="http://schemas.microsoft.com/office/infopath/2007/PartnerControls"/>
    <ds:schemaRef ds:uri="http://schemas.microsoft.com/sharepoint/v3"/>
    <ds:schemaRef ds:uri="c5c7cef5-72b0-4130-9324-a6e7454301c2"/>
    <ds:schemaRef ds:uri="f51bab5f-0ed0-40a8-8f36-6fe936a643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Returpapper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Hanna</dc:creator>
  <cp:lastModifiedBy>Elin  Svensson</cp:lastModifiedBy>
  <dcterms:created xsi:type="dcterms:W3CDTF">2018-09-17T06:42:26Z</dcterms:created>
  <dcterms:modified xsi:type="dcterms:W3CDTF">2024-12-02T14:24:43Z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0x010100B38E85BEABC8BF4A88BAA15576A594EF</vt:lpwstr>
  </property>
  <property fmtid="{D5CDD505-2E9C-101B-9397-08002B2CF9AE}" pid="3" name="MediaServiceImageTags">
    <vt:lpwstr/>
  </property>
  <property fmtid="{D5CDD505-2E9C-101B-9397-08002B2CF9AE}" pid="4" name="Order">
    <vt:r8>178400</vt:r8>
  </property>
</Properties>
</file>