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chalmersindustriteknik.sharepoint.com/sites/CITRenergy/Delade dokument/General/Projekt/Pågående/25052 Beräkningsmodell energinyckeltal NV/Arbetsmaterial/Korrigerade modeller/"/>
    </mc:Choice>
  </mc:AlternateContent>
  <xr:revisionPtr revIDLastSave="0" documentId="8_{6124085C-4555-439E-92E5-D538CE475B84}" xr6:coauthVersionLast="47" xr6:coauthVersionMax="47" xr10:uidLastSave="{00000000-0000-0000-0000-000000000000}"/>
  <bookViews>
    <workbookView xWindow="-120" yWindow="-120" windowWidth="29040" windowHeight="15720" xr2:uid="{81CFD70E-8034-4963-A311-A79E2EEFE8E7}"/>
  </bookViews>
  <sheets>
    <sheet name="Mech+Paper"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70" i="2" l="1"/>
  <c r="D169" i="2"/>
  <c r="D172" i="2"/>
  <c r="N124" i="2"/>
  <c r="N90" i="2"/>
  <c r="P66" i="2"/>
  <c r="I148" i="2"/>
  <c r="D133" i="2"/>
  <c r="D173" i="2" l="1"/>
  <c r="I92" i="2"/>
  <c r="D64" i="2"/>
  <c r="I139" i="2" l="1"/>
  <c r="P123" i="2" s="1"/>
  <c r="I184" i="2"/>
  <c r="I183" i="2"/>
  <c r="I182" i="2"/>
  <c r="P170" i="2" s="1"/>
  <c r="I181" i="2"/>
  <c r="P169" i="2" s="1"/>
  <c r="I142" i="2"/>
  <c r="P127" i="2" s="1"/>
  <c r="I141" i="2"/>
  <c r="I140" i="2"/>
  <c r="P124" i="2" s="1"/>
  <c r="D135" i="2"/>
  <c r="D132" i="2"/>
  <c r="P172" i="2" l="1"/>
  <c r="P126" i="2"/>
  <c r="P171" i="2"/>
  <c r="P173" i="2"/>
  <c r="P125" i="2"/>
  <c r="P69" i="2" l="1"/>
  <c r="N69" i="2"/>
  <c r="D143" i="2"/>
  <c r="D183" i="2" l="1"/>
  <c r="D175" i="2"/>
  <c r="D176" i="2"/>
  <c r="N98" i="2" l="1"/>
  <c r="D130" i="2" l="1"/>
  <c r="D136" i="2" s="1"/>
  <c r="D180" i="2"/>
  <c r="D89" i="2" l="1"/>
  <c r="D91" i="2" s="1"/>
  <c r="D146" i="2"/>
  <c r="D69" i="2"/>
  <c r="D72" i="2" s="1"/>
  <c r="D166" i="2"/>
  <c r="D165" i="2"/>
  <c r="D96" i="2" l="1"/>
  <c r="D100" i="2" s="1"/>
  <c r="D167" i="2"/>
  <c r="D122" i="2"/>
  <c r="D123" i="2" s="1"/>
  <c r="N97" i="2" l="1"/>
  <c r="N88" i="2"/>
  <c r="I146" i="2"/>
  <c r="I149" i="2" l="1"/>
  <c r="I147" i="2"/>
  <c r="D147" i="2"/>
  <c r="D105" i="2" l="1"/>
  <c r="D108" i="2" s="1"/>
  <c r="D109" i="2" s="1"/>
  <c r="D54" i="2" l="1"/>
  <c r="P63" i="2" s="1"/>
  <c r="P88" i="2" l="1"/>
  <c r="D184" i="2"/>
  <c r="D153" i="2" l="1"/>
  <c r="I138" i="2" s="1"/>
  <c r="D158" i="2"/>
  <c r="I122" i="2" l="1"/>
  <c r="N122" i="2" s="1"/>
  <c r="P122" i="2"/>
  <c r="I150" i="2"/>
  <c r="D190" i="2"/>
  <c r="D159" i="2" l="1"/>
  <c r="D185" i="2" l="1"/>
  <c r="D177" i="2" l="1"/>
  <c r="D181" i="2" l="1"/>
  <c r="I180" i="2"/>
  <c r="P168" i="2" s="1"/>
  <c r="D191" i="2"/>
  <c r="I95" i="2" l="1"/>
  <c r="I100" i="2" l="1"/>
  <c r="I104" i="2" s="1"/>
  <c r="I111" i="2" s="1"/>
  <c r="I126" i="2" l="1"/>
  <c r="I132" i="2" s="1"/>
  <c r="I105" i="2"/>
  <c r="I66" i="2"/>
  <c r="I103" i="2"/>
  <c r="I106" i="2"/>
  <c r="I113" i="2" s="1"/>
  <c r="I128" i="2" s="1"/>
  <c r="I134" i="2" s="1"/>
  <c r="I110" i="2" l="1"/>
  <c r="N91" i="2" s="1"/>
  <c r="N92" i="2"/>
  <c r="I107" i="2"/>
  <c r="I112" i="2"/>
  <c r="I68" i="2"/>
  <c r="P89" i="2" l="1"/>
  <c r="I125" i="2"/>
  <c r="I131" i="2" s="1"/>
  <c r="N125" i="2" s="1"/>
  <c r="P91" i="2"/>
  <c r="I127" i="2"/>
  <c r="I133" i="2" s="1"/>
  <c r="N126" i="2" s="1"/>
  <c r="N93" i="2"/>
  <c r="I67" i="2"/>
  <c r="I65" i="2"/>
  <c r="N89" i="2"/>
  <c r="N123" i="2" l="1"/>
  <c r="D73" i="2"/>
  <c r="D74" i="2" s="1"/>
  <c r="D79" i="2" s="1"/>
  <c r="N63" i="2"/>
  <c r="I59" i="2" l="1"/>
  <c r="I60" i="2"/>
  <c r="I62" i="2"/>
  <c r="I61" i="2"/>
  <c r="I73" i="2" l="1"/>
  <c r="P68" i="2"/>
  <c r="I74" i="2"/>
  <c r="N67" i="2" s="1"/>
  <c r="P67" i="2"/>
  <c r="I72" i="2"/>
  <c r="N65" i="2" s="1"/>
  <c r="P65" i="2"/>
  <c r="I71" i="2"/>
  <c r="P64" i="2"/>
  <c r="N127" i="2"/>
  <c r="N66" i="2" l="1"/>
  <c r="N68" i="2"/>
  <c r="N64" i="2"/>
  <c r="I169" i="2"/>
  <c r="I175" i="2" s="1"/>
  <c r="I168" i="2"/>
  <c r="I174" i="2" s="1"/>
  <c r="N170" i="2" s="1"/>
  <c r="I167" i="2"/>
  <c r="I173" i="2" s="1"/>
  <c r="I170" i="2"/>
  <c r="I176" i="2" s="1"/>
  <c r="I164" i="2"/>
  <c r="N168" i="2" s="1"/>
  <c r="N173" i="2" l="1"/>
  <c r="N172" i="2"/>
  <c r="N171" i="2"/>
  <c r="N16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Åkesson, Olof</author>
  </authors>
  <commentList>
    <comment ref="C84" authorId="0" shapeId="0" xr:uid="{DDA86427-B3E2-443F-98BC-DBC3CBD1B2D8}">
      <text>
        <r>
          <rPr>
            <b/>
            <sz val="9"/>
            <color indexed="81"/>
            <rFont val="Tahoma"/>
            <family val="2"/>
          </rPr>
          <t>Åkesson, Olof:</t>
        </r>
        <r>
          <rPr>
            <sz val="9"/>
            <color indexed="81"/>
            <rFont val="Tahoma"/>
            <family val="2"/>
          </rPr>
          <t xml:space="preserve">
Soot blowing steam and steam used for the production of power in condensing turbines is not included here.</t>
        </r>
      </text>
    </comment>
    <comment ref="C85" authorId="0" shapeId="0" xr:uid="{29A5D60C-86A5-499F-A92E-B263DA2162A1}">
      <text>
        <r>
          <rPr>
            <b/>
            <sz val="9"/>
            <color indexed="81"/>
            <rFont val="Tahoma"/>
            <family val="2"/>
          </rPr>
          <t>Åkesson, Olof:</t>
        </r>
        <r>
          <rPr>
            <sz val="9"/>
            <color indexed="81"/>
            <rFont val="Tahoma"/>
            <family val="2"/>
          </rPr>
          <t xml:space="preserve">
Soot blowing steam and steam used for the production of power in condensing turbines is not included here.</t>
        </r>
      </text>
    </comment>
    <comment ref="D131" authorId="0" shapeId="0" xr:uid="{0736A401-292E-4464-9CA8-4C3DAEFA4268}">
      <text>
        <r>
          <rPr>
            <b/>
            <sz val="9"/>
            <color indexed="81"/>
            <rFont val="Tahoma"/>
            <family val="2"/>
          </rPr>
          <t>Åkesson, Olof:</t>
        </r>
        <r>
          <rPr>
            <sz val="9"/>
            <color indexed="81"/>
            <rFont val="Tahoma"/>
            <family val="2"/>
          </rPr>
          <t xml:space="preserve">
Om inte verkningsgraden för pannan är känd sätts den schablonmässigt till 85 %.
.
Lämnas tom om ingen extern leverans av energi sker.</t>
        </r>
      </text>
    </comment>
    <comment ref="D134" authorId="0" shapeId="0" xr:uid="{B5975A5A-ED85-44D5-88AD-FA2C4593D11F}">
      <text>
        <r>
          <rPr>
            <b/>
            <sz val="9"/>
            <color indexed="81"/>
            <rFont val="Tahoma"/>
            <family val="2"/>
          </rPr>
          <t>Åkesson, Olof:</t>
        </r>
        <r>
          <rPr>
            <sz val="9"/>
            <color indexed="81"/>
            <rFont val="Tahoma"/>
            <family val="2"/>
          </rPr>
          <t xml:space="preserve">
Generellt antagande, justeras efter aktuell verkningsgrad.
Lämnas tom om ingen kondensel produceras.
</t>
        </r>
      </text>
    </comment>
  </commentList>
</comments>
</file>

<file path=xl/sharedStrings.xml><?xml version="1.0" encoding="utf-8"?>
<sst xmlns="http://schemas.openxmlformats.org/spreadsheetml/2006/main" count="825" uniqueCount="605">
  <si>
    <t>q turb</t>
  </si>
  <si>
    <t>q dir</t>
  </si>
  <si>
    <t>ADt</t>
  </si>
  <si>
    <t>TJ</t>
  </si>
  <si>
    <t>E1</t>
  </si>
  <si>
    <t>E2</t>
  </si>
  <si>
    <t>Q1</t>
  </si>
  <si>
    <t>Q2</t>
  </si>
  <si>
    <t>Q4</t>
  </si>
  <si>
    <t>Q3</t>
  </si>
  <si>
    <t>E3</t>
  </si>
  <si>
    <t>E4</t>
  </si>
  <si>
    <t>E5</t>
  </si>
  <si>
    <t>E6</t>
  </si>
  <si>
    <t>E7</t>
  </si>
  <si>
    <t>E8</t>
  </si>
  <si>
    <t>E9</t>
  </si>
  <si>
    <t>E10</t>
  </si>
  <si>
    <t>E11</t>
  </si>
  <si>
    <t>E12</t>
  </si>
  <si>
    <t>Q6</t>
  </si>
  <si>
    <t>Q7</t>
  </si>
  <si>
    <t>Q5</t>
  </si>
  <si>
    <t>Q8</t>
  </si>
  <si>
    <t>Q9</t>
  </si>
  <si>
    <t>Q10</t>
  </si>
  <si>
    <t>Q11</t>
  </si>
  <si>
    <t>F3</t>
  </si>
  <si>
    <t>F4</t>
  </si>
  <si>
    <t>F5</t>
  </si>
  <si>
    <t>F6</t>
  </si>
  <si>
    <t>F7</t>
  </si>
  <si>
    <t>F8</t>
  </si>
  <si>
    <t>F9</t>
  </si>
  <si>
    <t>F10</t>
  </si>
  <si>
    <t>Q12</t>
  </si>
  <si>
    <t>Q13</t>
  </si>
  <si>
    <t>Fossilt bränsle som används för produktion av ånga och varmvatten</t>
  </si>
  <si>
    <t>F2</t>
  </si>
  <si>
    <t>F11</t>
  </si>
  <si>
    <t>F12</t>
  </si>
  <si>
    <t>F13</t>
  </si>
  <si>
    <t>F1</t>
  </si>
  <si>
    <t>P1</t>
  </si>
  <si>
    <t>Pa tot</t>
  </si>
  <si>
    <t>E13</t>
  </si>
  <si>
    <t>E14</t>
  </si>
  <si>
    <t>E15</t>
  </si>
  <si>
    <t>E16</t>
  </si>
  <si>
    <t>El pa</t>
  </si>
  <si>
    <t>E17</t>
  </si>
  <si>
    <t>E18</t>
  </si>
  <si>
    <t>E19</t>
  </si>
  <si>
    <t>E20</t>
  </si>
  <si>
    <t>E21</t>
  </si>
  <si>
    <t>Q14</t>
  </si>
  <si>
    <t>Q pa</t>
  </si>
  <si>
    <t>Q15</t>
  </si>
  <si>
    <t>Q16</t>
  </si>
  <si>
    <t>Q17</t>
  </si>
  <si>
    <t>Q18</t>
  </si>
  <si>
    <t>Q19</t>
  </si>
  <si>
    <t>F14</t>
  </si>
  <si>
    <t>F15</t>
  </si>
  <si>
    <t>F16</t>
  </si>
  <si>
    <t>F17</t>
  </si>
  <si>
    <t>F18</t>
  </si>
  <si>
    <t>F19</t>
  </si>
  <si>
    <t>F20</t>
  </si>
  <si>
    <t>E22</t>
  </si>
  <si>
    <t>Q20</t>
  </si>
  <si>
    <t>q prim ext</t>
  </si>
  <si>
    <t>F21</t>
  </si>
  <si>
    <t>ton</t>
  </si>
  <si>
    <t>ADt + ton</t>
  </si>
  <si>
    <t>el bal</t>
  </si>
  <si>
    <t>E23</t>
  </si>
  <si>
    <t>E24</t>
  </si>
  <si>
    <t>q prim bal</t>
  </si>
  <si>
    <t>Q21</t>
  </si>
  <si>
    <t>η ext</t>
  </si>
  <si>
    <t>Q22</t>
  </si>
  <si>
    <t>q prod tot</t>
  </si>
  <si>
    <t>Q23</t>
  </si>
  <si>
    <t>Q24</t>
  </si>
  <si>
    <t>Q25</t>
  </si>
  <si>
    <t>Q26</t>
  </si>
  <si>
    <t>Q27</t>
  </si>
  <si>
    <t>Q28</t>
  </si>
  <si>
    <t>-</t>
  </si>
  <si>
    <t>bar(a)</t>
  </si>
  <si>
    <t>Freeness</t>
  </si>
  <si>
    <t>ml CSF</t>
  </si>
  <si>
    <t>GJ/ADt</t>
  </si>
  <si>
    <t>GJ/ADt+ton</t>
  </si>
  <si>
    <t>GJ/ton</t>
  </si>
  <si>
    <t>F22</t>
  </si>
  <si>
    <t>Biogas</t>
  </si>
  <si>
    <t>TMP</t>
  </si>
  <si>
    <t>F23</t>
  </si>
  <si>
    <t>F24</t>
  </si>
  <si>
    <t>F25</t>
  </si>
  <si>
    <t>F26</t>
  </si>
  <si>
    <t>F27</t>
  </si>
  <si>
    <t>F28</t>
  </si>
  <si>
    <t>F29</t>
  </si>
  <si>
    <t>Q29</t>
  </si>
  <si>
    <t>E25</t>
  </si>
  <si>
    <t>%</t>
  </si>
  <si>
    <t>Elfförbrukning</t>
  </si>
  <si>
    <t>E26</t>
  </si>
  <si>
    <t>E27</t>
  </si>
  <si>
    <t>E28</t>
  </si>
  <si>
    <t>E29</t>
  </si>
  <si>
    <t>E30</t>
  </si>
  <si>
    <t>E31</t>
  </si>
  <si>
    <t>E32</t>
  </si>
  <si>
    <t>alt 0</t>
  </si>
  <si>
    <t>alt 1</t>
  </si>
  <si>
    <t>η fos ext</t>
  </si>
  <si>
    <t>202X-XX-XX</t>
  </si>
  <si>
    <t>202X</t>
  </si>
  <si>
    <t>INTEGRATED MECHANICAL PULP AND PAPER MILL</t>
  </si>
  <si>
    <t>NAME OF THE MILL</t>
  </si>
  <si>
    <t>FOREST KRAFT PULP AND PAPER MILL</t>
  </si>
  <si>
    <t>LOCATION</t>
  </si>
  <si>
    <t>FORESTVILLE</t>
  </si>
  <si>
    <r>
      <t xml:space="preserve">Green with </t>
    </r>
    <r>
      <rPr>
        <b/>
        <sz val="11"/>
        <color rgb="FF0070C0"/>
        <rFont val="Calibri"/>
        <family val="2"/>
        <scheme val="minor"/>
      </rPr>
      <t>blue text</t>
    </r>
    <r>
      <rPr>
        <b/>
        <sz val="11"/>
        <color theme="1"/>
        <rFont val="Calibri"/>
        <family val="2"/>
        <scheme val="minor"/>
      </rPr>
      <t xml:space="preserve"> = Cells where data is to be entered</t>
    </r>
  </si>
  <si>
    <t>Yellow with black text = Calculated data</t>
  </si>
  <si>
    <t>Blue = Calculated KPIs</t>
  </si>
  <si>
    <t>Date of current calculation</t>
  </si>
  <si>
    <t>Orange = Control cell</t>
  </si>
  <si>
    <t>Business year to which the calculation refers</t>
  </si>
  <si>
    <t>Pink = Cells linking data from another cell</t>
  </si>
  <si>
    <t>Grey = Input data, multiple choice</t>
  </si>
  <si>
    <t>NOTE! Values provided in input data cells ​​are only there as examples and to check that the formulas work. Such data is more or less randomly selected and does not represent any real usage.</t>
  </si>
  <si>
    <t>META DATA</t>
  </si>
  <si>
    <t>Area</t>
  </si>
  <si>
    <t>Desription</t>
  </si>
  <si>
    <t>Value</t>
  </si>
  <si>
    <t>Unit</t>
  </si>
  <si>
    <t>Comments</t>
  </si>
  <si>
    <t>Mech pulp</t>
  </si>
  <si>
    <t>Typ of pulp</t>
  </si>
  <si>
    <t>Pulp</t>
  </si>
  <si>
    <t>Wood</t>
  </si>
  <si>
    <t>State the type of wood raw material used
[Insert rows as needed (if multiple types of wood raw material)]</t>
  </si>
  <si>
    <t>Softwood - logs</t>
  </si>
  <si>
    <t>Hardwood - logs</t>
  </si>
  <si>
    <t>Bleaching</t>
  </si>
  <si>
    <t>Production of bleaching chemicals</t>
  </si>
  <si>
    <t>State whether used bleaching chemicals are purchased or self-produced on-site</t>
  </si>
  <si>
    <t>Purchased</t>
  </si>
  <si>
    <t>State the type(s) of bleaching used, and pulp production of each type
[Insert rows as needed (if multiple types of bleaching)]</t>
  </si>
  <si>
    <t>Paper</t>
  </si>
  <si>
    <t>Energy system</t>
  </si>
  <si>
    <t>Special products</t>
  </si>
  <si>
    <t>Production of special products</t>
  </si>
  <si>
    <t>Steam pressure</t>
  </si>
  <si>
    <t>Turbines</t>
  </si>
  <si>
    <t>Filler, coating</t>
  </si>
  <si>
    <t>Type of paper/board</t>
  </si>
  <si>
    <r>
      <t xml:space="preserve">State pulp freeness
</t>
    </r>
    <r>
      <rPr>
        <i/>
        <sz val="11"/>
        <color theme="1"/>
        <rFont val="Calibri"/>
        <family val="2"/>
        <scheme val="minor"/>
      </rPr>
      <t>[Insert rows as needed (if multiple types of wood raw material)]</t>
    </r>
  </si>
  <si>
    <t>Printing paper</t>
  </si>
  <si>
    <t>Newsprint</t>
  </si>
  <si>
    <t>State which type(s) of paper/board are produced, and annual production of each type
[Insert rows as needed (if multiple types of paper/board)]</t>
  </si>
  <si>
    <t>Filler</t>
  </si>
  <si>
    <t>Coating</t>
  </si>
  <si>
    <t>Specify if filler or coating agent is used (increases weight of paper production)
[Insert rows as needed]</t>
  </si>
  <si>
    <t>Enter type of turbine (back pressure/condensation) and number
[Insert rows as needed (if multiple types of turbines)]</t>
  </si>
  <si>
    <t>Back pressure</t>
  </si>
  <si>
    <r>
      <t xml:space="preserve">List the steam pressures used in the process. 
</t>
    </r>
    <r>
      <rPr>
        <i/>
        <sz val="11"/>
        <color theme="1"/>
        <rFont val="Calibri"/>
        <family val="2"/>
        <scheme val="minor"/>
      </rPr>
      <t>[Insert rows as needed]</t>
    </r>
  </si>
  <si>
    <t>List the special products produced at the mill, and the annual production of each type
[Insert rows as needed]</t>
  </si>
  <si>
    <t>[Comment which process sections this steam pressure is used]</t>
  </si>
  <si>
    <t>[State values for main pulp types, or give an interval]</t>
  </si>
  <si>
    <t>[Indicate approximate share of the total raw material used (if more than one type is used)]</t>
  </si>
  <si>
    <t>State type of pulp</t>
  </si>
  <si>
    <t>Hydrogen peroxide</t>
  </si>
  <si>
    <t>Version date of the calculation model</t>
  </si>
  <si>
    <t>PRODUCTION</t>
  </si>
  <si>
    <t>Equation</t>
  </si>
  <si>
    <t>Name</t>
  </si>
  <si>
    <t>Description</t>
  </si>
  <si>
    <t>Pu stock</t>
  </si>
  <si>
    <t>production of av pulp stock (including pulp stock dried to market pulp)</t>
  </si>
  <si>
    <t>P2</t>
  </si>
  <si>
    <t>Pu market</t>
  </si>
  <si>
    <t>sold market pulp</t>
  </si>
  <si>
    <t>P3</t>
  </si>
  <si>
    <t>Pu purch</t>
  </si>
  <si>
    <t>purchased pulp</t>
  </si>
  <si>
    <t>P4</t>
  </si>
  <si>
    <t>P5</t>
  </si>
  <si>
    <t>Final prod</t>
  </si>
  <si>
    <t>total final products pulp and paper</t>
  </si>
  <si>
    <t>ELECTRICITY CONSUMPTION</t>
  </si>
  <si>
    <t>el sold</t>
  </si>
  <si>
    <t>electricity sold to the grid</t>
  </si>
  <si>
    <t>KEY PERFORMANCE INDICATORS</t>
  </si>
  <si>
    <t>el purch</t>
  </si>
  <si>
    <t>electricity purchased</t>
  </si>
  <si>
    <t>el prod bpt</t>
  </si>
  <si>
    <t>electricity produced as back pressure power in the turbines at the mill</t>
  </si>
  <si>
    <t>el prod ct</t>
  </si>
  <si>
    <t>electricity produced as condensing power in the turbines at the mill</t>
  </si>
  <si>
    <t>El tot  supply</t>
  </si>
  <si>
    <t>Total electricity consumption in the pulp and paper mill calculated from production and trade (supply side)</t>
  </si>
  <si>
    <t>el stock meas</t>
  </si>
  <si>
    <t>measured electricity consumption for pulp stock production</t>
  </si>
  <si>
    <t>el dry meas</t>
  </si>
  <si>
    <t>measured electricity consumption for drying of pulp stock to market pulp and subsequent handling</t>
  </si>
  <si>
    <t>el repulp meas</t>
  </si>
  <si>
    <t>measured electricity consumption for repulping of purchased pulp</t>
  </si>
  <si>
    <t>el pa meas</t>
  </si>
  <si>
    <t>measured electricity consumption for the actual paper production</t>
  </si>
  <si>
    <t>el proc meas</t>
  </si>
  <si>
    <t>total electricity consumption measured specifically for the different process sections</t>
  </si>
  <si>
    <t>el site meas</t>
  </si>
  <si>
    <t>measured electricity consumption for shared site functions, i.e. electricity used for e.g. water treatment, offices, maintenance workshop and not used in electric boilers for heat production</t>
  </si>
  <si>
    <t>el fuel</t>
  </si>
  <si>
    <t>electricity consumption for the production of heat in electric boilers and electricity for other boiler operation (use of electricity as "fuel")</t>
  </si>
  <si>
    <t>El tot meas</t>
  </si>
  <si>
    <t>Total measured consumption of electricity in the pulp and paper mill</t>
  </si>
  <si>
    <t>balance term for electricity, deviation between supply and measured use (e.g. includes losses, unmeasured consumption, measurement errors, etc.)</t>
  </si>
  <si>
    <t>el shared</t>
  </si>
  <si>
    <t>electricity consumed for shared functions or included in the total balance term</t>
  </si>
  <si>
    <t>el shared attr stock</t>
  </si>
  <si>
    <t>part of shared electricity consumption (incl. total balance term) that can be attributed to the production of pulp stock based on reasonable assumptions and estimates</t>
  </si>
  <si>
    <t>el shared attr dry</t>
  </si>
  <si>
    <t>part of shared electricity consumption (incl. total balance term) that can be attributed to the drying of  pulp stock to market pulp based on reasonable assumptions and estimates</t>
  </si>
  <si>
    <t>el shared attr repulp</t>
  </si>
  <si>
    <t>part of shared electricity consumption (incl. shared balance item) that can be attributed to the repulping of purchased pulp based on reasonable assumptions and estimates</t>
  </si>
  <si>
    <t>el shared attr pa</t>
  </si>
  <si>
    <t>part of shared electricity consumption (incl. shared balance item) that can be attributed to the actual paper production based on reasonable assumptions and estimates</t>
  </si>
  <si>
    <t>el shared res</t>
  </si>
  <si>
    <t>residual shared electricity consumption that cannot be clearly allocated to specific process sections</t>
  </si>
  <si>
    <t>el stock shared</t>
  </si>
  <si>
    <t>shared electricity consumption that has been attributed or allocated to the production of pulp stock</t>
  </si>
  <si>
    <t>el dry shared</t>
  </si>
  <si>
    <t>shared electricity consumption that has been attributed or allocated to the drying of pulp stock to market pulp</t>
  </si>
  <si>
    <t>el repulp shared</t>
  </si>
  <si>
    <t>shared electricity consumption that has been attributed or allocated to the repulping of purchased pulp</t>
  </si>
  <si>
    <t>el pa shared</t>
  </si>
  <si>
    <t>shared electricity consumption that has been attributed or allocated to the actual paper production</t>
  </si>
  <si>
    <t>el stock fuel</t>
  </si>
  <si>
    <t>electricity used for heat production allocated to the production of pulp stock</t>
  </si>
  <si>
    <t>el dry fuel</t>
  </si>
  <si>
    <t>electricity used for heat production allocated to the drying of pulp stock to market pulp</t>
  </si>
  <si>
    <t>el repulp fuel</t>
  </si>
  <si>
    <t>electricity used for heat production allocated to the repulping of purchased pulp</t>
  </si>
  <si>
    <t>el pa fuel</t>
  </si>
  <si>
    <t>electricity used for heat production allocated to the actual paper production</t>
  </si>
  <si>
    <t>El stock</t>
  </si>
  <si>
    <t>Consumption of electricity for production of pulp stock</t>
  </si>
  <si>
    <t>El dry</t>
  </si>
  <si>
    <t>Consumption of electricity for drying of pulp stock to market pulp</t>
  </si>
  <si>
    <t>El  repulp</t>
  </si>
  <si>
    <t>Consumption of electricity for repulping of purchased pulp</t>
  </si>
  <si>
    <t>Consumption of electricity for production of paper from pulp</t>
  </si>
  <si>
    <t>Alternative 0: total electricity consumption, incl. electricity to electric boilers</t>
  </si>
  <si>
    <t>Alternative 1: excl. electricity used for heat production in electric boilers</t>
  </si>
  <si>
    <t xml:space="preserve"> - in total for the mill, per ton of final product</t>
  </si>
  <si>
    <t xml:space="preserve"> - per ton of pulp stock produced</t>
  </si>
  <si>
    <t xml:space="preserve"> - for drying, per ton of market pulp produced</t>
  </si>
  <si>
    <t xml:space="preserve"> - per ton of market pulp produced</t>
  </si>
  <si>
    <t xml:space="preserve"> - per ton of paper produced from pulp stock</t>
  </si>
  <si>
    <t xml:space="preserve"> - per ton of paper produced from purchased pulp</t>
  </si>
  <si>
    <t>Degree of self-sufficiency in electricity supply</t>
  </si>
  <si>
    <t>HEAT CONSUMPTION</t>
  </si>
  <si>
    <t>see PM section 2.4 'Heat' for further instructions on how to determine input data for production and consumption of steam</t>
  </si>
  <si>
    <t>steam supplied to the process as extraction or back pressure steam from turbines, i.e. steam from turbines connected to a solid fuel boiler or another boiler</t>
  </si>
  <si>
    <t>direct reduction of steam supplied to the process from solid fuel boiler or another boiler via expansion valves, i.e., without passing through a back-pressure turbine</t>
  </si>
  <si>
    <t>q elec b</t>
  </si>
  <si>
    <t>steam produced in an electric boiler</t>
  </si>
  <si>
    <t>q other b</t>
  </si>
  <si>
    <t>steam produced in another boiler, not connected to turbine</t>
  </si>
  <si>
    <t>q hw b</t>
  </si>
  <si>
    <t>hot water produced in a boiler on-site (e.g. oil boiler or electric boiler) and condensate from condensing turbine if used for process heating</t>
  </si>
  <si>
    <t>q prod b</t>
  </si>
  <si>
    <t>q prod ref</t>
  </si>
  <si>
    <t>steam produced in refiners</t>
  </si>
  <si>
    <t>steam produced in boilers</t>
  </si>
  <si>
    <t>heat production on-site inculding refiner steam</t>
  </si>
  <si>
    <t>q purch</t>
  </si>
  <si>
    <t>steam or hot water purchased from an external supplier</t>
  </si>
  <si>
    <t>primary heat sold to external consumers</t>
  </si>
  <si>
    <t>refiner steam sold to external consumers</t>
  </si>
  <si>
    <t>Q tot gross</t>
  </si>
  <si>
    <t>Total gross heat consumption at the pulp and paper mill, calculated from heat production</t>
  </si>
  <si>
    <t>q prim ct</t>
  </si>
  <si>
    <t>steam used for power generation in a condensing turbine</t>
  </si>
  <si>
    <t>q sec ext</t>
  </si>
  <si>
    <t>secondary heat from the mill sold to external consumers</t>
  </si>
  <si>
    <t>Q tot net</t>
  </si>
  <si>
    <t>Total net heat consumption at the pulp and paper mill, calculated from heat production</t>
  </si>
  <si>
    <t>q stock meas</t>
  </si>
  <si>
    <t>q dry meas</t>
  </si>
  <si>
    <t>q repulp meas</t>
  </si>
  <si>
    <t>q pa meas</t>
  </si>
  <si>
    <t>q proc meas</t>
  </si>
  <si>
    <t>measured consumption of primary heat, including refiner steam, for the production of pulp stock</t>
  </si>
  <si>
    <t>total primary heat consumption measured specifically for the different process sections</t>
  </si>
  <si>
    <t>measured consumption of primary heat, including refiner steam, for the drying of pulp stock to market pulp</t>
  </si>
  <si>
    <t>measured consumption of primary heat, including refiner steam, for the repulping purchased pulp</t>
  </si>
  <si>
    <t>measured consumption of primary heat, including refiner steam, for the actual paper production</t>
  </si>
  <si>
    <t>q site meas</t>
  </si>
  <si>
    <t>measured consumption of primary heat for shared site functions (e.g. water treatment, office heating, maintenance workshops). Includes all measured primary heat consumption that cannot be directly attributed to any specific part of the production or to steam venting.</t>
  </si>
  <si>
    <t>q vent meas</t>
  </si>
  <si>
    <t>measured venting of steam, which is thereby not utilized for process heating</t>
  </si>
  <si>
    <t>Q tot meas</t>
  </si>
  <si>
    <t>Total measured primary heat consumption</t>
  </si>
  <si>
    <t>balance term for primary heat, deviation between production and measured consumption (includes losses, unmeasured consumption, measurement errors, etc.)</t>
  </si>
  <si>
    <t>q stock→sec</t>
  </si>
  <si>
    <t>secondary heat recovered from the production of pulp stock</t>
  </si>
  <si>
    <t>q dry→sec</t>
  </si>
  <si>
    <t>secondary heat recovered from the drying of pulp stock to market pulp</t>
  </si>
  <si>
    <t>q repulp→sec</t>
  </si>
  <si>
    <t>secondary heat recovered from the repulping of purchased pulp</t>
  </si>
  <si>
    <t>q pa→sec</t>
  </si>
  <si>
    <t>secondary heat recovered from the actual paper production</t>
  </si>
  <si>
    <t>q sec→stock</t>
  </si>
  <si>
    <t>secondary heat used for the production of pulp stock</t>
  </si>
  <si>
    <t>q sec→dry</t>
  </si>
  <si>
    <t>secondary heat used for the drying of pulp stock to market pulp</t>
  </si>
  <si>
    <t>q sec→repulp</t>
  </si>
  <si>
    <t>secondary heat used for the repulping of purchased pulp</t>
  </si>
  <si>
    <t>q sec→pa</t>
  </si>
  <si>
    <t>secondary heat used for the actual paper production</t>
  </si>
  <si>
    <t>q sec bal</t>
  </si>
  <si>
    <t>balance term for secondary heat</t>
  </si>
  <si>
    <t>q shared</t>
  </si>
  <si>
    <t>heat consumed for shared site functions or included in the total balance term</t>
  </si>
  <si>
    <t>q shared attr stock</t>
  </si>
  <si>
    <t>part of shared heat consumption (incl. steam venting and total balance term) that can be attributed to the production of pulp stock based on reasonable assumptions and estimates</t>
  </si>
  <si>
    <t>q shared attr dry</t>
  </si>
  <si>
    <t>part of shared heat consumption (incl. steam venting and total balance term) that can be attributed to the drying of pulp stock to market pulp based on reasonable assumptions and estimates</t>
  </si>
  <si>
    <t>q shared attr repulp</t>
  </si>
  <si>
    <t>part of shared heat consumption (incl. steam venting and total balance term) that can be attributed to the repulping of purchased pulp based on reasonable assumptions and estimates</t>
  </si>
  <si>
    <t>q shared attr pa</t>
  </si>
  <si>
    <t>part of shared heat consumption (incl. steam venting and total balance term) that can be attributed to the actual paper production based on reasonable assumptions and estimates</t>
  </si>
  <si>
    <t>q shared res</t>
  </si>
  <si>
    <t>residual shared heat consumption that cannot be clearly attributed to production of pulp stock, drying of pulp, repulping of purchased pulp or actual paper production</t>
  </si>
  <si>
    <t>q stock shared</t>
  </si>
  <si>
    <t>shared heat consumption that has been attributed or allocated to the production of pulp stock</t>
  </si>
  <si>
    <t>q dry shared</t>
  </si>
  <si>
    <t>shared heat consumption that has been attributed or allocated to the drying of pulp stock to market pulp</t>
  </si>
  <si>
    <t>q repulp shared</t>
  </si>
  <si>
    <t>shared heat consumption that has been attributed or allocated to the repulping of purchased pulp</t>
  </si>
  <si>
    <t>q pa shared</t>
  </si>
  <si>
    <t>shared heat consumption that has been attributed or allocated to the actual paper production</t>
  </si>
  <si>
    <t>Control value (should be zero)</t>
  </si>
  <si>
    <t>Q stock</t>
  </si>
  <si>
    <t>Consumption of heat for production of pulp stock</t>
  </si>
  <si>
    <t>Q dry</t>
  </si>
  <si>
    <t>Consumption of heat for drying of market pulp</t>
  </si>
  <si>
    <t>Q repulp</t>
  </si>
  <si>
    <t>Consumption of heat for repulping of purchased pulp</t>
  </si>
  <si>
    <t>Consumption of heat for  production of paper from pulp stock</t>
  </si>
  <si>
    <t>Alternative 0: heat consumption including refiner steam</t>
  </si>
  <si>
    <t>Alternative 1: heat consumption excluding refiner steam</t>
  </si>
  <si>
    <t>Heat consumption</t>
  </si>
  <si>
    <t xml:space="preserve"> - in total for the mill per ton of final product</t>
  </si>
  <si>
    <t xml:space="preserve"> - per ton of pulp stock produced </t>
  </si>
  <si>
    <t>Steam recovery from refiners</t>
  </si>
  <si>
    <t xml:space="preserve"> -share of total heat consumption covered by refiner steam</t>
  </si>
  <si>
    <t xml:space="preserve"> -steam generated through heat recovery from refiners per ton of market pulp produced</t>
  </si>
  <si>
    <t>TOTAL FUEL CONSUMPTION</t>
  </si>
  <si>
    <t>Solid biofuels - overall balance</t>
  </si>
  <si>
    <t>fu bio own solid</t>
  </si>
  <si>
    <t>solid biofuels (e.g. falling bark) generated at the mill site but outside the "inner system boundaries" (i.e. in the debarking and chipping plant)</t>
  </si>
  <si>
    <t>fu bio purch solid</t>
  </si>
  <si>
    <t>purchased bark, wood chips and other solid biofuels</t>
  </si>
  <si>
    <t>fu sold solid</t>
  </si>
  <si>
    <t>sold bark and other solid fuel generated in the wood handling plant</t>
  </si>
  <si>
    <t>Fu bio solid inner</t>
  </si>
  <si>
    <t>bark or other solid biofuels used for heat production at the mill (combusted in boilers or used for direct heating)</t>
  </si>
  <si>
    <t>Fuel used for the production of steam and hot water in own boilers</t>
  </si>
  <si>
    <t>fu solid bio boil</t>
  </si>
  <si>
    <t>self-generated and purchased bark and other solid biofuels</t>
  </si>
  <si>
    <t>fu liq bio boil</t>
  </si>
  <si>
    <t>fu gas bio boil</t>
  </si>
  <si>
    <t>purchased biogas</t>
  </si>
  <si>
    <t>fu oil fos boil</t>
  </si>
  <si>
    <t>fossil fuel oil</t>
  </si>
  <si>
    <t>fu gas fos boil</t>
  </si>
  <si>
    <t>other fossil fuels, e.g. LPG and natural gas</t>
  </si>
  <si>
    <t>Fu boil inner gross</t>
  </si>
  <si>
    <t>Total fuel used for heat production in boilers, inner system boundaries, gross</t>
  </si>
  <si>
    <t>purchased liquid biofuels</t>
  </si>
  <si>
    <t>efficiency of bark boiler or other power boiler that produce steam that is delivered externally. If the efficiency of the boiler is not known, a standard value of 85% is used.</t>
  </si>
  <si>
    <t>fu ext prim heat</t>
  </si>
  <si>
    <t>fuel used to produce primary heat that is delivered externally (e.g. to district heating)</t>
  </si>
  <si>
    <t>η ct</t>
  </si>
  <si>
    <t>efficiency of bark boiler or other power boiler that produce steam for condensing power production. If the efficiency of the boiler is not known, a standard value of 85% is used.</t>
  </si>
  <si>
    <t>fu ct</t>
  </si>
  <si>
    <t>fuel used to produce steam for condensing power production</t>
  </si>
  <si>
    <t>Fu boil inner net</t>
  </si>
  <si>
    <t>Total fuel used for heat production in boilers, inner system boundaries, net</t>
  </si>
  <si>
    <t>Fuel used for direct heating</t>
  </si>
  <si>
    <t>fu solid bio dir</t>
  </si>
  <si>
    <t>self-generated or purchased solid biofuels (e.g. wood powder from bark or sawdust)</t>
  </si>
  <si>
    <t>fu liq bio dir</t>
  </si>
  <si>
    <t>fu gas bio dir</t>
  </si>
  <si>
    <t>fu oil fos dir</t>
  </si>
  <si>
    <t>fu gas fos dir</t>
  </si>
  <si>
    <t>Fu dir inner</t>
  </si>
  <si>
    <t>Total fuel used for direct heating, inner system boundaries (calculated from fuel type)</t>
  </si>
  <si>
    <t>fu dry dir</t>
  </si>
  <si>
    <t>fuel used for direct heating in the drying of market pulp, e.g. in direct-fired flake dryers</t>
  </si>
  <si>
    <t>fu pa dir</t>
  </si>
  <si>
    <t>fuel used for direct heating in the actual paper production, e.g., for drying of paper or coating</t>
  </si>
  <si>
    <t>Total fuel used for direct heating, inner system boundaries (calculated from fuel use)</t>
  </si>
  <si>
    <t>Fuels used for internal transports or other purposes than indirect and direct heating</t>
  </si>
  <si>
    <t>fu transp bio</t>
  </si>
  <si>
    <t>biofuels used for on-site transports e.g. renewable transportation fuels such as biodiesel and ethanol</t>
  </si>
  <si>
    <t>fu transp fos</t>
  </si>
  <si>
    <t>fossil fuels used for on-site transports, e.g. petrol and diesel</t>
  </si>
  <si>
    <t>fu remain bio</t>
  </si>
  <si>
    <t>any remaining fuel use for other purposes, bio</t>
  </si>
  <si>
    <t>fu remain fos</t>
  </si>
  <si>
    <t>any remaining fuel use for other purposes, fossil</t>
  </si>
  <si>
    <t>Fu other</t>
  </si>
  <si>
    <t>Total transportation fuels and other fuel (calculated from fuel type)</t>
  </si>
  <si>
    <t>fu stock oth</t>
  </si>
  <si>
    <t>transportation fuels and other fuels used in operations that can be attributed to the production of pulp stock, e.g. trucks in the woodyard</t>
  </si>
  <si>
    <t>fu dry oth</t>
  </si>
  <si>
    <t>transportation fuels and other fuels used in operations that can be attributed to the pulp drying and subsequent steps, e.g. trucks for handling finished product</t>
  </si>
  <si>
    <t>fu repulp oth</t>
  </si>
  <si>
    <t>transportation fuels and other fuels used in operations that can be attributed to the repulping of purchased pulp, e.g. in the unloading of purchased pulp</t>
  </si>
  <si>
    <t>fu pa oth</t>
  </si>
  <si>
    <t>transportation fuels and other fuels used in operations that can be attributed to the actual paper production, e.g. trucks for handling finished product</t>
  </si>
  <si>
    <t>Total transportation fuels and other fuel (calculated from fuel use)</t>
  </si>
  <si>
    <t>Sold energy products that were generated within the internal system boundaries</t>
  </si>
  <si>
    <t>Fu tot inner net</t>
  </si>
  <si>
    <t>Total consumption of fuels, inner system boundaries</t>
  </si>
  <si>
    <t>fu stock boil</t>
  </si>
  <si>
    <t>fuel used to produce heat in the form of steam or hot water allocated to the production of pulp stock</t>
  </si>
  <si>
    <t>fu dry boil</t>
  </si>
  <si>
    <t>fuel used to produce heat in the form of steam or hot water allocated to the drying of pulp stock to market pulp</t>
  </si>
  <si>
    <t>fu repulp boil</t>
  </si>
  <si>
    <t>fuel used to produce heat in the form of steam or hot water allocated to the repulping of purchased pulp</t>
  </si>
  <si>
    <t>fu pa boil</t>
  </si>
  <si>
    <t>fuel used to produce heat in the form of steam or hot water allocated to the actual paper production</t>
  </si>
  <si>
    <t>Fu stock</t>
  </si>
  <si>
    <t>Total consumption of fuel for the production of pulp stock</t>
  </si>
  <si>
    <t>Fu dry</t>
  </si>
  <si>
    <t>Total consumption of fuel for drying of market pulp</t>
  </si>
  <si>
    <t>Fu repulp</t>
  </si>
  <si>
    <t>Total consumption of fuel for repulping of purchased pulp</t>
  </si>
  <si>
    <t>Fu pa</t>
  </si>
  <si>
    <t>Total consumption of fuel for production of paper from pulp stock</t>
  </si>
  <si>
    <t>Alternative 1: only including fuel for other purposes than for heat production in boilers, inner system boundary</t>
  </si>
  <si>
    <t xml:space="preserve">Total consumption of fuel excl. fuel for boilers, inner system boundaries </t>
  </si>
  <si>
    <t>Fu stock alt</t>
  </si>
  <si>
    <t>Consumption of fuel for the production of pulp stock, excl. fuel for boilers</t>
  </si>
  <si>
    <t>Fu dry alt</t>
  </si>
  <si>
    <t>Consumption of fuel for drying of market pulp, excl. fuel for boilers</t>
  </si>
  <si>
    <t>Fu repulp alt</t>
  </si>
  <si>
    <t>Consumption of fuel for repulping of purchased pulp, excl. fuel for boilers</t>
  </si>
  <si>
    <t>Fu pa alt</t>
  </si>
  <si>
    <t>Consumption of fuel for actual paper production, excl. fuel for boilers</t>
  </si>
  <si>
    <t>Alternative 2: total fuel consumption, outer system boundaries (not used as input for any KPIs)</t>
  </si>
  <si>
    <t>x bio own</t>
  </si>
  <si>
    <t>share of total solid biofuel use that were generated at the mill</t>
  </si>
  <si>
    <t>Fu boil outer gross</t>
  </si>
  <si>
    <t>Total fuel consumption for heat production in boilers, outer system boundaries, gross</t>
  </si>
  <si>
    <t>Fu boil outer net</t>
  </si>
  <si>
    <t>Total fuel consumption for heat production in boilers, outer system boundaries, net</t>
  </si>
  <si>
    <t>Fu dir outer</t>
  </si>
  <si>
    <t>Total fuel consumption for direct heating, outer system boundaries (calculated from fuel type)</t>
  </si>
  <si>
    <t>Fu tot outer</t>
  </si>
  <si>
    <t>Total consumption of fuels, outer system limit</t>
  </si>
  <si>
    <t>Alternative 0: total consumption of fuel incl. fuel for boilers, inner system boundaries</t>
  </si>
  <si>
    <t>Alternative 1: excl. fuel for boilers, inner system boundaries</t>
  </si>
  <si>
    <t>Fuel consumption</t>
  </si>
  <si>
    <t>FOSSIL FUEL CONSUMPTION</t>
  </si>
  <si>
    <r>
      <t xml:space="preserve">Other information of relevance: </t>
    </r>
    <r>
      <rPr>
        <sz val="11"/>
        <color theme="1"/>
        <rFont val="Calibri"/>
        <family val="2"/>
        <scheme val="minor"/>
      </rPr>
      <t>(for example: If data is based on anything other than mainly continuous measurements; Important differences compared to previous years; Important differences compared to similar mills; Other supplied benefits and services (e.g. demand flexibility towards the electric grid) that affect energy consumption; Other things that are important to consider when interpreting the KPIs)</t>
    </r>
  </si>
  <si>
    <t>el ext</t>
  </si>
  <si>
    <t>electricity used in own processes, but outside the system boundaries of conventional pulp/paper production (e.g. for paper converting)</t>
  </si>
  <si>
    <t>q prim sold</t>
  </si>
  <si>
    <t>q ref sold</t>
  </si>
  <si>
    <t>primary heat used in own processes, but outside the system boundaries of conventional pulp/paper production (e.g. for paper converting)</t>
  </si>
  <si>
    <t>q sec sold</t>
  </si>
  <si>
    <t>secondary heat from the mill used in own processes, but outside the system boundaries of conventional pulp/paper production (e.g. for paper converting)</t>
  </si>
  <si>
    <t>fu sold inner</t>
  </si>
  <si>
    <t>sold energy products (e.g. biogas), excl bark and other solid biofuels generated from debarking and chipping</t>
  </si>
  <si>
    <t>fu sold prim heat</t>
  </si>
  <si>
    <t>fuel used to produce primary heat used in own processes, but outside the system boundaries of conventional pulp/paper production</t>
  </si>
  <si>
    <t>F30</t>
  </si>
  <si>
    <t>F31</t>
  </si>
  <si>
    <t>F32</t>
  </si>
  <si>
    <t>F33</t>
  </si>
  <si>
    <t>F34</t>
  </si>
  <si>
    <t>F35</t>
  </si>
  <si>
    <t>F36</t>
  </si>
  <si>
    <t>F37</t>
  </si>
  <si>
    <t>F38</t>
  </si>
  <si>
    <t>F39</t>
  </si>
  <si>
    <t>F40</t>
  </si>
  <si>
    <t>F41</t>
  </si>
  <si>
    <t>production of paper and board (saleable product, before potential converting)</t>
  </si>
  <si>
    <t>fF1</t>
  </si>
  <si>
    <t>fF2</t>
  </si>
  <si>
    <t>fF3</t>
  </si>
  <si>
    <t>fF4</t>
  </si>
  <si>
    <t>fF5</t>
  </si>
  <si>
    <t>fF6</t>
  </si>
  <si>
    <t>fF7</t>
  </si>
  <si>
    <t>fF8</t>
  </si>
  <si>
    <t>fF9</t>
  </si>
  <si>
    <t>fF10</t>
  </si>
  <si>
    <t>fF11</t>
  </si>
  <si>
    <t>fF12</t>
  </si>
  <si>
    <t>fF13</t>
  </si>
  <si>
    <t>fF14</t>
  </si>
  <si>
    <t>fF15</t>
  </si>
  <si>
    <t>fF16</t>
  </si>
  <si>
    <t>fF17</t>
  </si>
  <si>
    <t>fF18</t>
  </si>
  <si>
    <t>fF19</t>
  </si>
  <si>
    <t>fF20</t>
  </si>
  <si>
    <t>fF21</t>
  </si>
  <si>
    <t>fF22</t>
  </si>
  <si>
    <t>fF23</t>
  </si>
  <si>
    <t>fF24</t>
  </si>
  <si>
    <t>fF25</t>
  </si>
  <si>
    <t>fF26</t>
  </si>
  <si>
    <t>fF27</t>
  </si>
  <si>
    <t>fF28</t>
  </si>
  <si>
    <t>fF29</t>
  </si>
  <si>
    <t>fF30</t>
  </si>
  <si>
    <t>fF31</t>
  </si>
  <si>
    <t>fF32</t>
  </si>
  <si>
    <t>fF33</t>
  </si>
  <si>
    <t>fF34</t>
  </si>
  <si>
    <t>fF35</t>
  </si>
  <si>
    <t>Alternative 0: total consumption of fossil fuels incl fuel for boilers</t>
  </si>
  <si>
    <t>Alternative 1: excl fuel for boilers</t>
  </si>
  <si>
    <t>Fossil fuel consumption</t>
  </si>
  <si>
    <t>Fu boil gross fos</t>
  </si>
  <si>
    <t>Total consumption of fossil fuel used in boilers to produce heat, gross</t>
  </si>
  <si>
    <t>efficiency of fossil-fired power boiler producing steam that is delivered externally, or used at the mill but in processes outside the system boundaries of conventional pulp/paper production. Defaults to 90% if the efficiency of the boiler is not known. Leave blank if fossil fuel is never used to produce such heat.</t>
  </si>
  <si>
    <t>fu sold prim heat fos</t>
  </si>
  <si>
    <t>fossil fuel used to produce primary heat that is delivered externally (e.g. to district heating)</t>
  </si>
  <si>
    <t>fu ext prim heat fos</t>
  </si>
  <si>
    <t>fossil fuel used to produce primary heat used in own processes, but outside the system boundaries of conventional pulp/paper production</t>
  </si>
  <si>
    <t>η fos ct</t>
  </si>
  <si>
    <t>efficiency of fossil-fired power boiler producing steam used for power generation in a condensing turbine. Defaults to 90% if the efficiency of the boiler is not known. Leave blank if fossil fuel is never used to produce steam for condensing power generation.</t>
  </si>
  <si>
    <t>fu ct fos</t>
  </si>
  <si>
    <t>fossil fuel used to produce steam for condensing power production</t>
  </si>
  <si>
    <t>Fu boil net fos</t>
  </si>
  <si>
    <t>Total consumption of fossil fuel used in boilers to produce heat, net</t>
  </si>
  <si>
    <t>Fossil fuel used for direct heating</t>
  </si>
  <si>
    <t>fu eo fos dir</t>
  </si>
  <si>
    <t>Fu dir fos</t>
  </si>
  <si>
    <t>Total fossil fuel used for direct heating (calculated from fuel type)</t>
  </si>
  <si>
    <t>fu dry dir fos</t>
  </si>
  <si>
    <t>fossil fuel used for direct heating in the drying of market pulp, e.g. in direct-fired flake dryers</t>
  </si>
  <si>
    <t>fu pa dir fos</t>
  </si>
  <si>
    <t>fossil fuel used for direct heating in the actual paper production, e.g. for drying of paper or coating</t>
  </si>
  <si>
    <t>Total fossil fuel used for direct heating (calculated from fuel use)</t>
  </si>
  <si>
    <t>Fossil fuels used for transports and other purposes than indirect or direct heating</t>
  </si>
  <si>
    <t>fu other fos</t>
  </si>
  <si>
    <t>any remaining fossil fuel use for other purposes</t>
  </si>
  <si>
    <t>Fu other fos</t>
  </si>
  <si>
    <t>Total consumption of fossil fuel used for other purposes than indirect or direct heating (calculated from fuel type)</t>
  </si>
  <si>
    <t>fu stock oth fos</t>
  </si>
  <si>
    <t>fossil transportation fuels and other fossil fuels used in operations that can be attributed to the production of pulp stock, e.g. trucks in the woodyard</t>
  </si>
  <si>
    <t>fu dry oth fos</t>
  </si>
  <si>
    <t>fossil transportation fuels and other fossil fuels used in operations that can be attributed to the pulp drying and subsequent steps, e.g. trucks for handling finished product</t>
  </si>
  <si>
    <t>fu repulp oth fos</t>
  </si>
  <si>
    <t>fossil transportation fuels and other fossil fuels used in operations that can be attributed to the repulping of purchased pulp, e.g. in the unloading of purchased pulp</t>
  </si>
  <si>
    <t>fu pa oth fos</t>
  </si>
  <si>
    <t>fossil transportation fuels and other fossil fuels used in operations that can be attributed to the actual paper production, e.g. trucks for handling finished product</t>
  </si>
  <si>
    <t>Total consumption of fossil fuel used for other purposes than indirect or direct heating (calculated from fuel use)</t>
  </si>
  <si>
    <t>Comments and notes</t>
  </si>
  <si>
    <t>Fu tot fos</t>
  </si>
  <si>
    <t>Total consumption of fossil fuels</t>
  </si>
  <si>
    <t>fu stock boil fos</t>
  </si>
  <si>
    <t>fossil fuel used to produce heat in the form of steam or hot water allocated to the production of pulp stock</t>
  </si>
  <si>
    <t>fu dry boil fos</t>
  </si>
  <si>
    <t>fossil fuel used to produce heat in the form of steam or hot water allocated to the drying of pulp stock to market pulp</t>
  </si>
  <si>
    <t>fu repulp boil fos</t>
  </si>
  <si>
    <t>fossil fuel used to produce heat in the form of steam or hot water allocated to the repulping of purchased pulp</t>
  </si>
  <si>
    <t>fu pa boil fos</t>
  </si>
  <si>
    <t>fossil fuel used to produce heat in the form of steam or hot water allocated to the actual paper production</t>
  </si>
  <si>
    <t>Fu stock fos</t>
  </si>
  <si>
    <t>Fossil fuel for production of pulp stock</t>
  </si>
  <si>
    <t>Fu dry fos</t>
  </si>
  <si>
    <t>Fossil fuel for drying of market pulp</t>
  </si>
  <si>
    <t>Fu repulp fos</t>
  </si>
  <si>
    <t>Fossil fuel for repulping of purchased pulp</t>
  </si>
  <si>
    <t>Fu pa fos</t>
  </si>
  <si>
    <t>Fossil fuel for actual paper production</t>
  </si>
  <si>
    <t>Alternative 1: only including fuel for other purposes than for heat production in boilers</t>
  </si>
  <si>
    <t>Fu tot fos alt</t>
  </si>
  <si>
    <t>Total consumption of fossil fuel, excl fuel for boilers</t>
  </si>
  <si>
    <t>Fu stock fos alt</t>
  </si>
  <si>
    <t>Fossil fuel for production of pulp stock, excl fuel for boilers</t>
  </si>
  <si>
    <t>Fu dry fos alt</t>
  </si>
  <si>
    <t>Fossil fuel for drying of market pulp, excl fuel for boilers</t>
  </si>
  <si>
    <t>Fu repulp fos alt</t>
  </si>
  <si>
    <t>Fossil fuel for repulping purchased pulp, excl fuel for boilers</t>
  </si>
  <si>
    <t>Fu pa fos alt</t>
  </si>
  <si>
    <t>Fossil fuel for actual paper production, excl fuel for boilers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</si>
</sst>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00"/>
    <numFmt numFmtId="167" formatCode="0.0%"/>
  </numFmts>
  <fonts count="35" x14ac:knownFonts="1">
    <font>
      <sz val="11"/>
      <color theme="1"/>
      <name val="Calibri"/>
      <family val="2"/>
      <scheme val="minor"/>
    </font>
    <font>
      <b/>
      <sz val="11"/>
      <color theme="1"/>
      <name val="Calibri"/>
      <family val="2"/>
      <scheme val="minor"/>
    </font>
    <font>
      <i/>
      <sz val="11"/>
      <color theme="1"/>
      <name val="Calibri"/>
      <family val="2"/>
      <scheme val="minor"/>
    </font>
    <font>
      <sz val="11"/>
      <color theme="3" tint="-0.249977111117893"/>
      <name val="Calibri"/>
      <family val="2"/>
      <scheme val="minor"/>
    </font>
    <font>
      <b/>
      <sz val="11"/>
      <color theme="3" tint="-0.249977111117893"/>
      <name val="Calibri"/>
      <family val="2"/>
      <scheme val="minor"/>
    </font>
    <font>
      <b/>
      <sz val="11"/>
      <color rgb="FF4B876C"/>
      <name val="Calibri"/>
      <family val="2"/>
      <scheme val="minor"/>
    </font>
    <font>
      <sz val="12"/>
      <color theme="1"/>
      <name val="Calibri"/>
      <family val="2"/>
      <scheme val="minor"/>
    </font>
    <font>
      <sz val="11"/>
      <name val="Calibri"/>
      <family val="2"/>
      <scheme val="minor"/>
    </font>
    <font>
      <b/>
      <sz val="11"/>
      <color rgb="FFFF0000"/>
      <name val="Calibri"/>
      <family val="2"/>
      <scheme val="minor"/>
    </font>
    <font>
      <sz val="11"/>
      <color theme="4"/>
      <name val="Calibri"/>
      <family val="2"/>
      <scheme val="minor"/>
    </font>
    <font>
      <sz val="8"/>
      <name val="Calibri"/>
      <family val="2"/>
      <scheme val="minor"/>
    </font>
    <font>
      <b/>
      <sz val="16"/>
      <color theme="1"/>
      <name val="Calibri"/>
      <family val="2"/>
      <scheme val="minor"/>
    </font>
    <font>
      <sz val="11"/>
      <color rgb="FF0070C0"/>
      <name val="Calibri"/>
      <family val="2"/>
      <scheme val="minor"/>
    </font>
    <font>
      <b/>
      <sz val="11"/>
      <color rgb="FF0070C0"/>
      <name val="Calibri"/>
      <family val="2"/>
      <scheme val="minor"/>
    </font>
    <font>
      <sz val="9"/>
      <color indexed="81"/>
      <name val="Tahoma"/>
      <family val="2"/>
    </font>
    <font>
      <b/>
      <sz val="9"/>
      <color indexed="81"/>
      <name val="Tahoma"/>
      <family val="2"/>
    </font>
    <font>
      <sz val="11"/>
      <color rgb="FFFF0000"/>
      <name val="Calibri"/>
      <family val="2"/>
      <scheme val="minor"/>
    </font>
    <font>
      <b/>
      <sz val="16"/>
      <color theme="3" tint="-0.249977111117893"/>
      <name val="Calibri"/>
      <family val="2"/>
      <scheme val="minor"/>
    </font>
    <font>
      <b/>
      <i/>
      <sz val="11"/>
      <color theme="1"/>
      <name val="Calibri"/>
      <family val="2"/>
      <scheme val="minor"/>
    </font>
    <font>
      <sz val="11"/>
      <color theme="1"/>
      <name val="Calibri"/>
      <family val="2"/>
    </font>
    <font>
      <sz val="11"/>
      <color theme="1"/>
      <name val="Calibri"/>
      <family val="2"/>
      <scheme val="minor"/>
    </font>
    <font>
      <b/>
      <sz val="11"/>
      <name val="Calibri"/>
      <family val="2"/>
      <scheme val="minor"/>
    </font>
    <font>
      <sz val="12"/>
      <color theme="1"/>
      <name val="Times New Roman"/>
      <family val="1"/>
    </font>
    <font>
      <b/>
      <i/>
      <sz val="11"/>
      <name val="Calibri"/>
      <family val="2"/>
      <scheme val="minor"/>
    </font>
    <font>
      <sz val="11"/>
      <color rgb="FF4B876C"/>
      <name val="Calibri"/>
      <family val="2"/>
      <scheme val="minor"/>
    </font>
    <font>
      <i/>
      <sz val="11"/>
      <color rgb="FFFF0000"/>
      <name val="Calibri"/>
      <family val="2"/>
      <scheme val="minor"/>
    </font>
    <font>
      <b/>
      <sz val="16"/>
      <color rgb="FFFF0000"/>
      <name val="Calibri"/>
      <family val="2"/>
      <scheme val="minor"/>
    </font>
    <font>
      <b/>
      <i/>
      <sz val="18"/>
      <color theme="1"/>
      <name val="Franklin Gothic Book"/>
      <family val="2"/>
    </font>
    <font>
      <b/>
      <sz val="16"/>
      <color rgb="FF0070C0"/>
      <name val="Calibri"/>
      <family val="2"/>
      <scheme val="minor"/>
    </font>
    <font>
      <i/>
      <sz val="11"/>
      <name val="Calibri"/>
      <family val="2"/>
      <scheme val="minor"/>
    </font>
    <font>
      <b/>
      <sz val="12"/>
      <name val="Calibri"/>
      <family val="2"/>
      <scheme val="minor"/>
    </font>
    <font>
      <b/>
      <i/>
      <sz val="12"/>
      <name val="Calibri"/>
      <family val="2"/>
      <scheme val="minor"/>
    </font>
    <font>
      <b/>
      <sz val="16"/>
      <name val="Calibri"/>
      <family val="2"/>
      <scheme val="minor"/>
    </font>
    <font>
      <i/>
      <sz val="11"/>
      <color rgb="FF0070C0"/>
      <name val="Calibri"/>
      <family val="2"/>
      <scheme val="minor"/>
    </font>
    <font>
      <sz val="12"/>
      <name val="Calibri"/>
      <family val="2"/>
      <scheme val="minor"/>
    </font>
  </fonts>
  <fills count="11">
    <fill>
      <patternFill patternType="none"/>
    </fill>
    <fill>
      <patternFill patternType="gray125"/>
    </fill>
    <fill>
      <patternFill patternType="solid">
        <fgColor rgb="FFFFC000"/>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B0F0"/>
        <bgColor indexed="64"/>
      </patternFill>
    </fill>
    <fill>
      <patternFill patternType="solid">
        <fgColor theme="5" tint="0.59999389629810485"/>
        <bgColor indexed="64"/>
      </patternFill>
    </fill>
    <fill>
      <patternFill patternType="solid">
        <fgColor rgb="FF92D050"/>
        <bgColor indexed="64"/>
      </patternFill>
    </fill>
    <fill>
      <patternFill patternType="solid">
        <fgColor theme="6" tint="0.39997558519241921"/>
        <bgColor indexed="65"/>
      </patternFill>
    </fill>
    <fill>
      <patternFill patternType="solid">
        <fgColor theme="0" tint="-0.249977111117893"/>
        <bgColor indexed="64"/>
      </patternFill>
    </fill>
  </fills>
  <borders count="46">
    <border>
      <left/>
      <right/>
      <top/>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14996795556505021"/>
      </left>
      <right/>
      <top/>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9" fontId="20" fillId="0" borderId="0" applyFont="0" applyFill="0" applyBorder="0" applyAlignment="0" applyProtection="0"/>
    <xf numFmtId="0" fontId="20" fillId="9" borderId="0" applyNumberFormat="0" applyBorder="0" applyAlignment="0" applyProtection="0"/>
  </cellStyleXfs>
  <cellXfs count="307">
    <xf numFmtId="0" fontId="0" fillId="0" borderId="0" xfId="0"/>
    <xf numFmtId="0" fontId="0" fillId="0" borderId="0" xfId="0" applyAlignment="1">
      <alignment wrapText="1"/>
    </xf>
    <xf numFmtId="0" fontId="0" fillId="0" borderId="1" xfId="0" applyBorder="1" applyAlignment="1">
      <alignment wrapText="1"/>
    </xf>
    <xf numFmtId="0" fontId="1" fillId="0" borderId="0" xfId="0" applyFont="1" applyAlignment="1">
      <alignment wrapText="1"/>
    </xf>
    <xf numFmtId="0" fontId="17" fillId="0" borderId="0" xfId="0" applyFont="1"/>
    <xf numFmtId="0" fontId="0" fillId="5" borderId="0" xfId="0" applyFill="1" applyAlignment="1">
      <alignment wrapText="1"/>
    </xf>
    <xf numFmtId="0" fontId="1" fillId="5" borderId="0" xfId="0" applyFont="1" applyFill="1" applyAlignment="1">
      <alignment wrapText="1"/>
    </xf>
    <xf numFmtId="0" fontId="4" fillId="0" borderId="1" xfId="0" applyFont="1" applyBorder="1" applyAlignment="1">
      <alignment wrapText="1"/>
    </xf>
    <xf numFmtId="0" fontId="3" fillId="0" borderId="0" xfId="0" applyFont="1" applyAlignment="1">
      <alignment wrapText="1"/>
    </xf>
    <xf numFmtId="3" fontId="9" fillId="5" borderId="0" xfId="0" applyNumberFormat="1" applyFont="1" applyFill="1" applyAlignment="1">
      <alignment wrapText="1"/>
    </xf>
    <xf numFmtId="0" fontId="3" fillId="5" borderId="0" xfId="0" applyFont="1" applyFill="1" applyAlignment="1">
      <alignment wrapText="1"/>
    </xf>
    <xf numFmtId="3" fontId="9" fillId="0" borderId="0" xfId="0" applyNumberFormat="1" applyFont="1" applyAlignment="1">
      <alignment wrapText="1"/>
    </xf>
    <xf numFmtId="0" fontId="6" fillId="0" borderId="0" xfId="0" applyFont="1" applyAlignment="1">
      <alignment wrapText="1"/>
    </xf>
    <xf numFmtId="0" fontId="16" fillId="0" borderId="0" xfId="0" applyFont="1" applyAlignment="1">
      <alignment wrapText="1"/>
    </xf>
    <xf numFmtId="3" fontId="0" fillId="0" borderId="0" xfId="0" applyNumberFormat="1" applyAlignment="1">
      <alignment wrapText="1"/>
    </xf>
    <xf numFmtId="0" fontId="16" fillId="5" borderId="0" xfId="0" applyFont="1" applyFill="1" applyAlignment="1">
      <alignment wrapText="1"/>
    </xf>
    <xf numFmtId="3" fontId="0" fillId="5" borderId="0" xfId="0" applyNumberFormat="1" applyFill="1" applyAlignment="1">
      <alignment wrapText="1"/>
    </xf>
    <xf numFmtId="0" fontId="2" fillId="0" borderId="0" xfId="0" applyFont="1" applyAlignment="1">
      <alignment wrapText="1"/>
    </xf>
    <xf numFmtId="0" fontId="0" fillId="0" borderId="9" xfId="0" applyBorder="1" applyAlignment="1">
      <alignment wrapText="1"/>
    </xf>
    <xf numFmtId="0" fontId="0" fillId="0" borderId="13" xfId="0" applyBorder="1" applyAlignment="1">
      <alignment wrapText="1"/>
    </xf>
    <xf numFmtId="0" fontId="7" fillId="0" borderId="0" xfId="0" applyFont="1" applyAlignment="1">
      <alignment wrapText="1"/>
    </xf>
    <xf numFmtId="0" fontId="1" fillId="0" borderId="10" xfId="0" applyFont="1" applyBorder="1" applyAlignment="1">
      <alignment horizontal="center" wrapText="1"/>
    </xf>
    <xf numFmtId="0" fontId="0" fillId="0" borderId="0" xfId="0" applyAlignment="1">
      <alignment horizontal="center" wrapText="1"/>
    </xf>
    <xf numFmtId="0" fontId="1" fillId="0" borderId="0" xfId="0" applyFont="1" applyAlignment="1">
      <alignment horizontal="center" wrapText="1"/>
    </xf>
    <xf numFmtId="0" fontId="1" fillId="0" borderId="17" xfId="0" applyFont="1" applyBorder="1" applyAlignment="1">
      <alignment wrapText="1"/>
    </xf>
    <xf numFmtId="0" fontId="1" fillId="0" borderId="18" xfId="0" applyFont="1" applyBorder="1" applyAlignment="1">
      <alignment wrapText="1"/>
    </xf>
    <xf numFmtId="0" fontId="18" fillId="0" borderId="9" xfId="0" applyFont="1" applyBorder="1" applyAlignment="1">
      <alignment wrapText="1"/>
    </xf>
    <xf numFmtId="0" fontId="0" fillId="0" borderId="0" xfId="0" applyAlignment="1">
      <alignment horizontal="right" wrapText="1"/>
    </xf>
    <xf numFmtId="0" fontId="0" fillId="0" borderId="1" xfId="0" applyBorder="1" applyAlignment="1">
      <alignment horizontal="right" wrapText="1"/>
    </xf>
    <xf numFmtId="0" fontId="7" fillId="0" borderId="1" xfId="0" applyFont="1" applyBorder="1" applyAlignment="1">
      <alignment horizontal="right" wrapText="1"/>
    </xf>
    <xf numFmtId="0" fontId="0" fillId="0" borderId="9" xfId="0" applyBorder="1" applyAlignment="1">
      <alignment horizontal="right" wrapText="1"/>
    </xf>
    <xf numFmtId="0" fontId="0" fillId="0" borderId="0" xfId="0" applyAlignment="1">
      <alignment horizontal="left" wrapText="1"/>
    </xf>
    <xf numFmtId="0" fontId="8" fillId="0" borderId="0" xfId="0" applyFont="1" applyAlignment="1">
      <alignment horizontal="left" wrapText="1"/>
    </xf>
    <xf numFmtId="0" fontId="5" fillId="0" borderId="0" xfId="0" applyFont="1" applyAlignment="1">
      <alignment horizontal="center" wrapText="1"/>
    </xf>
    <xf numFmtId="0" fontId="0" fillId="0" borderId="18" xfId="0" applyBorder="1" applyAlignment="1">
      <alignment horizontal="right" wrapText="1"/>
    </xf>
    <xf numFmtId="166" fontId="0" fillId="0" borderId="0" xfId="0" applyNumberFormat="1" applyAlignment="1">
      <alignment wrapText="1"/>
    </xf>
    <xf numFmtId="164" fontId="0" fillId="0" borderId="0" xfId="0" applyNumberFormat="1" applyAlignment="1">
      <alignment horizontal="right" wrapText="1"/>
    </xf>
    <xf numFmtId="2" fontId="0" fillId="0" borderId="0" xfId="0" applyNumberFormat="1" applyAlignment="1">
      <alignment wrapText="1"/>
    </xf>
    <xf numFmtId="164" fontId="0" fillId="0" borderId="0" xfId="0" applyNumberFormat="1" applyAlignment="1">
      <alignment wrapText="1"/>
    </xf>
    <xf numFmtId="0" fontId="0" fillId="2" borderId="1" xfId="0" applyFill="1" applyBorder="1" applyAlignment="1">
      <alignment horizontal="right" wrapText="1"/>
    </xf>
    <xf numFmtId="0" fontId="0" fillId="5" borderId="0" xfId="0" applyFill="1" applyAlignment="1">
      <alignment horizontal="center" wrapText="1"/>
    </xf>
    <xf numFmtId="3" fontId="7" fillId="0" borderId="0" xfId="0" applyNumberFormat="1" applyFont="1" applyAlignment="1">
      <alignment wrapText="1"/>
    </xf>
    <xf numFmtId="0" fontId="1" fillId="0" borderId="0" xfId="0" applyFont="1" applyAlignment="1">
      <alignment horizontal="left"/>
    </xf>
    <xf numFmtId="0" fontId="0" fillId="0" borderId="8" xfId="0" applyBorder="1" applyAlignment="1">
      <alignment horizontal="center" wrapText="1"/>
    </xf>
    <xf numFmtId="164" fontId="0" fillId="4" borderId="10" xfId="0" applyNumberFormat="1" applyFill="1" applyBorder="1" applyAlignment="1">
      <alignment horizontal="right" wrapText="1"/>
    </xf>
    <xf numFmtId="0" fontId="0" fillId="0" borderId="11" xfId="0" applyBorder="1" applyAlignment="1">
      <alignment horizontal="center" wrapText="1"/>
    </xf>
    <xf numFmtId="2" fontId="0" fillId="4" borderId="12" xfId="0" applyNumberFormat="1" applyFill="1" applyBorder="1" applyAlignment="1">
      <alignment wrapText="1"/>
    </xf>
    <xf numFmtId="0" fontId="0" fillId="0" borderId="13" xfId="0" applyBorder="1" applyAlignment="1">
      <alignment horizontal="center" wrapText="1"/>
    </xf>
    <xf numFmtId="164" fontId="0" fillId="4" borderId="14" xfId="0" applyNumberFormat="1" applyFill="1" applyBorder="1" applyAlignment="1">
      <alignment wrapText="1"/>
    </xf>
    <xf numFmtId="164" fontId="0" fillId="4" borderId="12" xfId="0" applyNumberFormat="1" applyFill="1" applyBorder="1" applyAlignment="1">
      <alignment horizontal="right" wrapText="1"/>
    </xf>
    <xf numFmtId="0" fontId="1" fillId="0" borderId="17" xfId="0" applyFont="1" applyBorder="1" applyAlignment="1">
      <alignment horizontal="center" wrapText="1"/>
    </xf>
    <xf numFmtId="1" fontId="0" fillId="4" borderId="12" xfId="0" applyNumberFormat="1" applyFill="1" applyBorder="1" applyAlignment="1">
      <alignment horizontal="right" wrapText="1"/>
    </xf>
    <xf numFmtId="1" fontId="0" fillId="4" borderId="12" xfId="0" applyNumberFormat="1" applyFill="1" applyBorder="1" applyAlignment="1">
      <alignment wrapText="1"/>
    </xf>
    <xf numFmtId="1" fontId="0" fillId="4" borderId="14" xfId="0" applyNumberFormat="1" applyFill="1" applyBorder="1" applyAlignment="1">
      <alignment wrapText="1"/>
    </xf>
    <xf numFmtId="3" fontId="9" fillId="3" borderId="12" xfId="0" applyNumberFormat="1" applyFont="1" applyFill="1" applyBorder="1" applyAlignment="1">
      <alignment horizontal="left" wrapText="1"/>
    </xf>
    <xf numFmtId="3" fontId="7" fillId="4" borderId="14" xfId="0" applyNumberFormat="1" applyFont="1" applyFill="1" applyBorder="1" applyAlignment="1">
      <alignment horizontal="right" wrapText="1"/>
    </xf>
    <xf numFmtId="1" fontId="0" fillId="4" borderId="10" xfId="0" applyNumberFormat="1" applyFill="1" applyBorder="1" applyAlignment="1">
      <alignment horizontal="right" wrapText="1"/>
    </xf>
    <xf numFmtId="164" fontId="0" fillId="4" borderId="12" xfId="0" applyNumberFormat="1" applyFill="1" applyBorder="1" applyAlignment="1">
      <alignment wrapText="1"/>
    </xf>
    <xf numFmtId="3" fontId="7" fillId="2" borderId="14" xfId="0" applyNumberFormat="1" applyFont="1" applyFill="1" applyBorder="1" applyAlignment="1">
      <alignment horizontal="right" wrapText="1"/>
    </xf>
    <xf numFmtId="0" fontId="1" fillId="0" borderId="15" xfId="0" applyFont="1" applyBorder="1" applyAlignment="1">
      <alignment horizontal="center" wrapText="1"/>
    </xf>
    <xf numFmtId="3" fontId="0" fillId="4" borderId="12" xfId="0" applyNumberFormat="1" applyFill="1" applyBorder="1" applyAlignment="1">
      <alignment horizontal="right" wrapText="1"/>
    </xf>
    <xf numFmtId="3" fontId="0" fillId="4" borderId="12" xfId="0" applyNumberFormat="1" applyFill="1" applyBorder="1" applyAlignment="1">
      <alignment wrapText="1"/>
    </xf>
    <xf numFmtId="3" fontId="0" fillId="4" borderId="14" xfId="0" applyNumberFormat="1" applyFill="1" applyBorder="1" applyAlignment="1">
      <alignment wrapText="1"/>
    </xf>
    <xf numFmtId="3" fontId="0" fillId="4" borderId="10" xfId="0" applyNumberFormat="1" applyFill="1" applyBorder="1" applyAlignment="1">
      <alignment horizontal="right" wrapText="1"/>
    </xf>
    <xf numFmtId="164" fontId="0" fillId="4" borderId="14" xfId="0" applyNumberFormat="1" applyFill="1" applyBorder="1" applyAlignment="1">
      <alignment horizontal="right" wrapText="1"/>
    </xf>
    <xf numFmtId="3" fontId="21" fillId="0" borderId="12" xfId="0" applyNumberFormat="1" applyFont="1" applyBorder="1" applyAlignment="1">
      <alignment horizontal="center" wrapText="1"/>
    </xf>
    <xf numFmtId="3" fontId="21" fillId="0" borderId="12" xfId="0" applyNumberFormat="1" applyFont="1" applyBorder="1" applyAlignment="1">
      <alignment horizontal="left" wrapText="1"/>
    </xf>
    <xf numFmtId="0" fontId="7" fillId="0" borderId="0" xfId="0" applyFont="1" applyAlignment="1">
      <alignment horizontal="left" wrapText="1"/>
    </xf>
    <xf numFmtId="0" fontId="0" fillId="0" borderId="1" xfId="0" applyBorder="1" applyAlignment="1">
      <alignment horizontal="left" wrapText="1"/>
    </xf>
    <xf numFmtId="0" fontId="7" fillId="0" borderId="9" xfId="0" applyFont="1" applyBorder="1" applyAlignment="1">
      <alignment horizontal="right" wrapText="1"/>
    </xf>
    <xf numFmtId="0" fontId="22" fillId="0" borderId="0" xfId="0" applyFont="1" applyAlignment="1">
      <alignment horizontal="left" vertical="center" indent="12"/>
    </xf>
    <xf numFmtId="0" fontId="7" fillId="0" borderId="0" xfId="0" applyFont="1" applyAlignment="1">
      <alignment horizontal="right" wrapText="1"/>
    </xf>
    <xf numFmtId="0" fontId="0" fillId="0" borderId="10" xfId="0" applyBorder="1" applyAlignment="1">
      <alignment wrapText="1"/>
    </xf>
    <xf numFmtId="4" fontId="7" fillId="4" borderId="12" xfId="0" applyNumberFormat="1" applyFont="1" applyFill="1" applyBorder="1" applyAlignment="1">
      <alignment horizontal="right" wrapText="1"/>
    </xf>
    <xf numFmtId="3" fontId="7" fillId="4" borderId="12" xfId="0" applyNumberFormat="1" applyFont="1" applyFill="1" applyBorder="1" applyAlignment="1">
      <alignment horizontal="right" wrapText="1"/>
    </xf>
    <xf numFmtId="3" fontId="7" fillId="4" borderId="12" xfId="0" applyNumberFormat="1" applyFont="1" applyFill="1" applyBorder="1" applyAlignment="1">
      <alignment wrapText="1"/>
    </xf>
    <xf numFmtId="0" fontId="11" fillId="0" borderId="20" xfId="0" applyFont="1" applyBorder="1"/>
    <xf numFmtId="0" fontId="1" fillId="0" borderId="21" xfId="0" applyFont="1" applyBorder="1" applyAlignment="1">
      <alignment wrapText="1"/>
    </xf>
    <xf numFmtId="0" fontId="23" fillId="0" borderId="9" xfId="0" applyFont="1" applyBorder="1" applyAlignment="1">
      <alignment wrapText="1"/>
    </xf>
    <xf numFmtId="0" fontId="23" fillId="0" borderId="9" xfId="0" applyFont="1" applyBorder="1" applyAlignment="1">
      <alignment horizontal="left" wrapText="1"/>
    </xf>
    <xf numFmtId="0" fontId="1" fillId="0" borderId="0" xfId="0" applyFont="1"/>
    <xf numFmtId="0" fontId="24" fillId="0" borderId="0" xfId="0" applyFont="1" applyAlignment="1">
      <alignment wrapText="1"/>
    </xf>
    <xf numFmtId="0" fontId="1" fillId="0" borderId="18" xfId="0" applyFont="1" applyBorder="1" applyAlignment="1">
      <alignment horizontal="center" wrapText="1"/>
    </xf>
    <xf numFmtId="3" fontId="9" fillId="0" borderId="22" xfId="0" applyNumberFormat="1" applyFont="1" applyBorder="1" applyAlignment="1">
      <alignment horizontal="left" wrapText="1"/>
    </xf>
    <xf numFmtId="0" fontId="0" fillId="0" borderId="23" xfId="0" applyBorder="1" applyAlignment="1">
      <alignment wrapText="1"/>
    </xf>
    <xf numFmtId="3" fontId="9" fillId="0" borderId="24" xfId="0" applyNumberFormat="1" applyFont="1" applyBorder="1" applyAlignment="1">
      <alignment horizontal="left" wrapText="1"/>
    </xf>
    <xf numFmtId="0" fontId="0" fillId="0" borderId="12" xfId="0" applyBorder="1" applyAlignment="1">
      <alignment wrapText="1"/>
    </xf>
    <xf numFmtId="0" fontId="1" fillId="9" borderId="24" xfId="2" applyFont="1" applyBorder="1"/>
    <xf numFmtId="0" fontId="1" fillId="0" borderId="24" xfId="0" applyFont="1" applyBorder="1"/>
    <xf numFmtId="0" fontId="1" fillId="0" borderId="0" xfId="0" quotePrefix="1" applyFont="1"/>
    <xf numFmtId="0" fontId="1" fillId="0" borderId="23" xfId="0" applyFont="1" applyBorder="1"/>
    <xf numFmtId="0" fontId="0" fillId="0" borderId="23" xfId="0" quotePrefix="1" applyBorder="1" applyAlignment="1">
      <alignment wrapText="1"/>
    </xf>
    <xf numFmtId="0" fontId="2" fillId="0" borderId="12" xfId="0" applyFont="1" applyBorder="1"/>
    <xf numFmtId="0" fontId="0" fillId="0" borderId="12" xfId="0" applyBorder="1"/>
    <xf numFmtId="0" fontId="1" fillId="0" borderId="25" xfId="2" applyFont="1" applyFill="1" applyBorder="1"/>
    <xf numFmtId="3" fontId="9" fillId="0" borderId="25" xfId="0" applyNumberFormat="1" applyFont="1" applyBorder="1" applyAlignment="1">
      <alignment horizontal="left" wrapText="1"/>
    </xf>
    <xf numFmtId="0" fontId="1" fillId="0" borderId="0" xfId="2" applyFont="1" applyFill="1" applyBorder="1"/>
    <xf numFmtId="0" fontId="0" fillId="0" borderId="26" xfId="0" applyBorder="1"/>
    <xf numFmtId="0" fontId="1" fillId="4" borderId="3" xfId="0" applyFont="1" applyFill="1" applyBorder="1"/>
    <xf numFmtId="0" fontId="1" fillId="4" borderId="4" xfId="0" applyFont="1" applyFill="1" applyBorder="1"/>
    <xf numFmtId="0" fontId="1" fillId="6" borderId="3" xfId="0" applyFont="1" applyFill="1" applyBorder="1"/>
    <xf numFmtId="0" fontId="1" fillId="6" borderId="4" xfId="0" applyFont="1" applyFill="1" applyBorder="1"/>
    <xf numFmtId="0" fontId="1" fillId="2" borderId="3" xfId="0" applyFont="1" applyFill="1" applyBorder="1"/>
    <xf numFmtId="0" fontId="1" fillId="2" borderId="4" xfId="0" applyFont="1" applyFill="1" applyBorder="1"/>
    <xf numFmtId="0" fontId="1" fillId="7" borderId="3" xfId="0" applyFont="1" applyFill="1" applyBorder="1"/>
    <xf numFmtId="0" fontId="1" fillId="7" borderId="4" xfId="0" applyFont="1" applyFill="1" applyBorder="1"/>
    <xf numFmtId="0" fontId="1" fillId="9" borderId="5" xfId="2" applyFont="1" applyBorder="1"/>
    <xf numFmtId="0" fontId="1" fillId="9" borderId="7" xfId="2" applyFont="1" applyBorder="1"/>
    <xf numFmtId="0" fontId="1" fillId="9" borderId="23" xfId="2" applyFont="1" applyBorder="1"/>
    <xf numFmtId="0" fontId="1" fillId="0" borderId="12" xfId="0" applyFont="1" applyBorder="1" applyAlignment="1">
      <alignment horizontal="center" wrapText="1"/>
    </xf>
    <xf numFmtId="0" fontId="0" fillId="0" borderId="21" xfId="0" applyBorder="1" applyAlignment="1">
      <alignment wrapText="1"/>
    </xf>
    <xf numFmtId="3" fontId="9" fillId="3" borderId="10" xfId="0" applyNumberFormat="1" applyFont="1" applyFill="1" applyBorder="1" applyAlignment="1">
      <alignment horizontal="left" wrapText="1"/>
    </xf>
    <xf numFmtId="0" fontId="12" fillId="3" borderId="12" xfId="0" applyFont="1" applyFill="1" applyBorder="1" applyAlignment="1">
      <alignment horizontal="left" wrapText="1"/>
    </xf>
    <xf numFmtId="3" fontId="12" fillId="3" borderId="14" xfId="0" applyNumberFormat="1" applyFont="1" applyFill="1" applyBorder="1" applyAlignment="1">
      <alignment horizontal="left" wrapText="1"/>
    </xf>
    <xf numFmtId="3" fontId="0" fillId="4" borderId="15" xfId="0" applyNumberFormat="1" applyFill="1" applyBorder="1" applyAlignment="1">
      <alignment wrapText="1"/>
    </xf>
    <xf numFmtId="3" fontId="12" fillId="3" borderId="12" xfId="0" applyNumberFormat="1" applyFont="1" applyFill="1" applyBorder="1" applyAlignment="1">
      <alignment horizontal="left" wrapText="1"/>
    </xf>
    <xf numFmtId="0" fontId="1" fillId="0" borderId="11" xfId="0" applyFont="1" applyBorder="1" applyAlignment="1">
      <alignment horizontal="center" wrapText="1"/>
    </xf>
    <xf numFmtId="3" fontId="7" fillId="2" borderId="12" xfId="0" applyNumberFormat="1" applyFont="1" applyFill="1" applyBorder="1" applyAlignment="1">
      <alignment wrapText="1"/>
    </xf>
    <xf numFmtId="4" fontId="9" fillId="3" borderId="12" xfId="0" applyNumberFormat="1" applyFont="1" applyFill="1" applyBorder="1" applyAlignment="1">
      <alignment horizontal="left" wrapText="1"/>
    </xf>
    <xf numFmtId="3" fontId="12" fillId="0" borderId="10" xfId="0" applyNumberFormat="1" applyFont="1" applyBorder="1" applyAlignment="1">
      <alignment wrapText="1"/>
    </xf>
    <xf numFmtId="3" fontId="7" fillId="2" borderId="14" xfId="0" applyNumberFormat="1" applyFont="1" applyFill="1" applyBorder="1" applyAlignment="1">
      <alignment wrapText="1"/>
    </xf>
    <xf numFmtId="3" fontId="7" fillId="0" borderId="10" xfId="0" applyNumberFormat="1" applyFont="1" applyBorder="1" applyAlignment="1">
      <alignment wrapText="1"/>
    </xf>
    <xf numFmtId="3" fontId="7" fillId="7" borderId="12" xfId="0" applyNumberFormat="1" applyFont="1" applyFill="1" applyBorder="1" applyAlignment="1">
      <alignment horizontal="left" wrapText="1"/>
    </xf>
    <xf numFmtId="3" fontId="7" fillId="4" borderId="14" xfId="0" applyNumberFormat="1" applyFont="1" applyFill="1" applyBorder="1" applyAlignment="1">
      <alignment wrapText="1"/>
    </xf>
    <xf numFmtId="3" fontId="0" fillId="0" borderId="10" xfId="0" applyNumberFormat="1" applyBorder="1" applyAlignment="1">
      <alignment horizontal="right" wrapText="1"/>
    </xf>
    <xf numFmtId="0" fontId="16" fillId="0" borderId="23" xfId="0" quotePrefix="1" applyFont="1" applyBorder="1" applyAlignment="1">
      <alignment wrapText="1"/>
    </xf>
    <xf numFmtId="0" fontId="8" fillId="0" borderId="0" xfId="0" applyFont="1"/>
    <xf numFmtId="0" fontId="25" fillId="0" borderId="12" xfId="0" applyFont="1" applyBorder="1"/>
    <xf numFmtId="0" fontId="26" fillId="0" borderId="0" xfId="0" applyFont="1"/>
    <xf numFmtId="0" fontId="27" fillId="0" borderId="0" xfId="0" applyFont="1"/>
    <xf numFmtId="0" fontId="27" fillId="0" borderId="0" xfId="0" applyFont="1" applyAlignment="1">
      <alignment horizontal="center" wrapText="1"/>
    </xf>
    <xf numFmtId="3" fontId="0" fillId="7" borderId="12" xfId="0" applyNumberFormat="1" applyFill="1" applyBorder="1" applyAlignment="1">
      <alignment horizontal="left" wrapText="1"/>
    </xf>
    <xf numFmtId="3" fontId="16" fillId="0" borderId="11" xfId="0" applyNumberFormat="1" applyFont="1" applyBorder="1" applyAlignment="1">
      <alignment horizontal="right" wrapText="1"/>
    </xf>
    <xf numFmtId="0" fontId="1" fillId="0" borderId="28" xfId="0" applyFont="1" applyBorder="1" applyAlignment="1">
      <alignment horizontal="center" wrapText="1"/>
    </xf>
    <xf numFmtId="3" fontId="13" fillId="3" borderId="0" xfId="0" applyNumberFormat="1" applyFont="1" applyFill="1" applyAlignment="1">
      <alignment horizontal="right" wrapText="1"/>
    </xf>
    <xf numFmtId="3" fontId="9" fillId="3" borderId="22" xfId="0" applyNumberFormat="1" applyFont="1" applyFill="1" applyBorder="1" applyAlignment="1">
      <alignment horizontal="right" wrapText="1"/>
    </xf>
    <xf numFmtId="3" fontId="9" fillId="3" borderId="24" xfId="0" applyNumberFormat="1" applyFont="1" applyFill="1" applyBorder="1" applyAlignment="1">
      <alignment horizontal="right" wrapText="1"/>
    </xf>
    <xf numFmtId="3" fontId="12" fillId="3" borderId="24" xfId="0" applyNumberFormat="1" applyFont="1" applyFill="1" applyBorder="1" applyAlignment="1">
      <alignment horizontal="right" wrapText="1"/>
    </xf>
    <xf numFmtId="0" fontId="21" fillId="0" borderId="0" xfId="0" applyFont="1"/>
    <xf numFmtId="0" fontId="7" fillId="0" borderId="12" xfId="0" applyFont="1" applyBorder="1" applyAlignment="1">
      <alignment wrapText="1"/>
    </xf>
    <xf numFmtId="2" fontId="16" fillId="0" borderId="9" xfId="0" applyNumberFormat="1" applyFont="1" applyBorder="1" applyAlignment="1">
      <alignment horizontal="right" wrapText="1"/>
    </xf>
    <xf numFmtId="3" fontId="16" fillId="0" borderId="0" xfId="0" applyNumberFormat="1" applyFont="1" applyAlignment="1">
      <alignment wrapText="1"/>
    </xf>
    <xf numFmtId="1" fontId="16" fillId="0" borderId="0" xfId="0" applyNumberFormat="1" applyFont="1" applyAlignment="1">
      <alignment wrapText="1"/>
    </xf>
    <xf numFmtId="0" fontId="1" fillId="0" borderId="0" xfId="0" applyFont="1" applyAlignment="1">
      <alignment horizontal="left" wrapText="1"/>
    </xf>
    <xf numFmtId="0" fontId="7" fillId="0" borderId="0" xfId="0" applyFont="1"/>
    <xf numFmtId="0" fontId="0" fillId="0" borderId="30" xfId="0" applyBorder="1" applyAlignment="1">
      <alignment wrapText="1"/>
    </xf>
    <xf numFmtId="0" fontId="21" fillId="0" borderId="37" xfId="0" applyFont="1" applyBorder="1" applyAlignment="1">
      <alignment wrapText="1"/>
    </xf>
    <xf numFmtId="1" fontId="21" fillId="0" borderId="37" xfId="0" applyNumberFormat="1" applyFont="1" applyBorder="1" applyAlignment="1">
      <alignment wrapText="1"/>
    </xf>
    <xf numFmtId="1" fontId="21" fillId="0" borderId="38" xfId="0" applyNumberFormat="1" applyFont="1" applyBorder="1" applyAlignment="1">
      <alignment wrapText="1"/>
    </xf>
    <xf numFmtId="0" fontId="16" fillId="0" borderId="21" xfId="0" applyFont="1" applyBorder="1" applyAlignment="1">
      <alignment vertical="center"/>
    </xf>
    <xf numFmtId="0" fontId="21" fillId="0" borderId="14" xfId="0" applyFont="1" applyBorder="1" applyAlignment="1">
      <alignment wrapText="1"/>
    </xf>
    <xf numFmtId="0" fontId="21" fillId="0" borderId="12" xfId="0" applyFont="1" applyBorder="1" applyAlignment="1">
      <alignment wrapText="1"/>
    </xf>
    <xf numFmtId="1" fontId="21" fillId="0" borderId="12" xfId="0" applyNumberFormat="1" applyFont="1" applyBorder="1" applyAlignment="1">
      <alignment wrapText="1"/>
    </xf>
    <xf numFmtId="1" fontId="21" fillId="0" borderId="39" xfId="0" applyNumberFormat="1" applyFont="1" applyBorder="1" applyAlignment="1">
      <alignment wrapText="1"/>
    </xf>
    <xf numFmtId="0" fontId="21" fillId="0" borderId="14" xfId="0" applyFont="1" applyBorder="1" applyAlignment="1">
      <alignment horizontal="center" wrapText="1"/>
    </xf>
    <xf numFmtId="0" fontId="21" fillId="0" borderId="38" xfId="0" applyFont="1" applyBorder="1" applyAlignment="1">
      <alignment wrapText="1"/>
    </xf>
    <xf numFmtId="0" fontId="0" fillId="0" borderId="11" xfId="0" applyBorder="1" applyAlignment="1">
      <alignment wrapText="1"/>
    </xf>
    <xf numFmtId="3" fontId="7" fillId="4" borderId="10" xfId="0" applyNumberFormat="1" applyFont="1" applyFill="1" applyBorder="1" applyAlignment="1">
      <alignment horizontal="right" wrapText="1"/>
    </xf>
    <xf numFmtId="0" fontId="21" fillId="0" borderId="28" xfId="0" applyFont="1" applyBorder="1"/>
    <xf numFmtId="14" fontId="28" fillId="3" borderId="10" xfId="0" applyNumberFormat="1" applyFont="1" applyFill="1" applyBorder="1" applyAlignment="1">
      <alignment horizontal="right"/>
    </xf>
    <xf numFmtId="0" fontId="28" fillId="3" borderId="14" xfId="0" applyFont="1" applyFill="1" applyBorder="1" applyAlignment="1">
      <alignment horizontal="right"/>
    </xf>
    <xf numFmtId="0" fontId="21" fillId="10" borderId="23" xfId="0" applyFont="1" applyFill="1" applyBorder="1"/>
    <xf numFmtId="3" fontId="12" fillId="3" borderId="0" xfId="0" applyNumberFormat="1" applyFont="1" applyFill="1"/>
    <xf numFmtId="0" fontId="7" fillId="0" borderId="1" xfId="0" applyFont="1" applyBorder="1" applyAlignment="1">
      <alignment wrapText="1"/>
    </xf>
    <xf numFmtId="0" fontId="31" fillId="0" borderId="31" xfId="0" applyFont="1" applyBorder="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30" fillId="0" borderId="32" xfId="0" applyFont="1" applyBorder="1" applyAlignment="1">
      <alignment wrapText="1"/>
    </xf>
    <xf numFmtId="0" fontId="21" fillId="0" borderId="1" xfId="0" applyFont="1" applyBorder="1" applyAlignment="1">
      <alignment horizontal="center" wrapText="1"/>
    </xf>
    <xf numFmtId="0" fontId="21" fillId="0" borderId="33" xfId="0" applyFont="1" applyBorder="1" applyAlignment="1">
      <alignment wrapText="1"/>
    </xf>
    <xf numFmtId="2" fontId="21" fillId="6" borderId="12" xfId="0" applyNumberFormat="1" applyFont="1" applyFill="1" applyBorder="1" applyAlignment="1">
      <alignment horizontal="right" wrapText="1"/>
    </xf>
    <xf numFmtId="2" fontId="21" fillId="6" borderId="4" xfId="1" applyNumberFormat="1" applyFont="1" applyFill="1" applyBorder="1" applyAlignment="1">
      <alignment wrapText="1"/>
    </xf>
    <xf numFmtId="2" fontId="21" fillId="6" borderId="12" xfId="0" applyNumberFormat="1" applyFont="1" applyFill="1" applyBorder="1" applyAlignment="1">
      <alignment wrapText="1"/>
    </xf>
    <xf numFmtId="0" fontId="21" fillId="0" borderId="34" xfId="0" applyFont="1" applyBorder="1" applyAlignment="1">
      <alignment wrapText="1"/>
    </xf>
    <xf numFmtId="0" fontId="21" fillId="0" borderId="6" xfId="0" applyFont="1" applyBorder="1" applyAlignment="1">
      <alignment horizontal="center" wrapText="1"/>
    </xf>
    <xf numFmtId="0" fontId="29" fillId="0" borderId="0" xfId="0" applyFont="1" applyAlignment="1">
      <alignment wrapText="1"/>
    </xf>
    <xf numFmtId="0" fontId="7" fillId="0" borderId="9" xfId="0" applyFont="1" applyBorder="1" applyAlignment="1">
      <alignment wrapText="1"/>
    </xf>
    <xf numFmtId="0" fontId="21" fillId="0" borderId="3" xfId="0" applyFont="1" applyBorder="1"/>
    <xf numFmtId="0" fontId="7" fillId="0" borderId="4" xfId="0" applyFont="1" applyBorder="1" applyAlignment="1">
      <alignment wrapText="1"/>
    </xf>
    <xf numFmtId="0" fontId="21" fillId="0" borderId="19" xfId="0" applyFont="1" applyBorder="1"/>
    <xf numFmtId="0" fontId="7" fillId="0" borderId="29" xfId="0" applyFont="1" applyBorder="1" applyAlignment="1">
      <alignment wrapText="1"/>
    </xf>
    <xf numFmtId="0" fontId="7" fillId="0" borderId="31" xfId="0" applyFont="1" applyBorder="1" applyAlignment="1">
      <alignment wrapText="1"/>
    </xf>
    <xf numFmtId="0" fontId="7" fillId="0" borderId="10" xfId="0" applyFont="1" applyBorder="1" applyAlignment="1">
      <alignment wrapText="1"/>
    </xf>
    <xf numFmtId="0" fontId="21" fillId="0" borderId="4" xfId="0" applyFont="1" applyBorder="1" applyAlignment="1">
      <alignment horizontal="center" wrapText="1"/>
    </xf>
    <xf numFmtId="0" fontId="21" fillId="0" borderId="32" xfId="0" applyFont="1" applyBorder="1" applyAlignment="1">
      <alignment wrapText="1"/>
    </xf>
    <xf numFmtId="2" fontId="21" fillId="6" borderId="4" xfId="0" applyNumberFormat="1" applyFont="1" applyFill="1" applyBorder="1" applyAlignment="1">
      <alignment horizontal="right" wrapText="1"/>
    </xf>
    <xf numFmtId="2" fontId="21" fillId="6" borderId="4" xfId="0" applyNumberFormat="1" applyFont="1" applyFill="1" applyBorder="1" applyAlignment="1">
      <alignment wrapText="1"/>
    </xf>
    <xf numFmtId="0" fontId="21" fillId="0" borderId="34" xfId="0" applyFont="1" applyBorder="1" applyAlignment="1">
      <alignment horizontal="left" wrapText="1"/>
    </xf>
    <xf numFmtId="2" fontId="21" fillId="6" borderId="39" xfId="0" applyNumberFormat="1" applyFont="1" applyFill="1" applyBorder="1" applyAlignment="1">
      <alignment wrapText="1"/>
    </xf>
    <xf numFmtId="0" fontId="7" fillId="0" borderId="6" xfId="0" applyFont="1" applyBorder="1" applyAlignment="1">
      <alignment wrapText="1"/>
    </xf>
    <xf numFmtId="0" fontId="7" fillId="0" borderId="7" xfId="0" applyFont="1" applyBorder="1" applyAlignment="1">
      <alignment wrapText="1"/>
    </xf>
    <xf numFmtId="0" fontId="7" fillId="0" borderId="21" xfId="0" applyFont="1" applyBorder="1" applyAlignment="1">
      <alignment wrapText="1"/>
    </xf>
    <xf numFmtId="0" fontId="7" fillId="0" borderId="30" xfId="0" applyFont="1" applyBorder="1" applyAlignment="1">
      <alignment wrapText="1"/>
    </xf>
    <xf numFmtId="0" fontId="21" fillId="0" borderId="43" xfId="0" applyFont="1" applyBorder="1"/>
    <xf numFmtId="167" fontId="21" fillId="6" borderId="4" xfId="1" applyNumberFormat="1" applyFont="1" applyFill="1" applyBorder="1" applyAlignment="1">
      <alignment wrapText="1"/>
    </xf>
    <xf numFmtId="2" fontId="21" fillId="6" borderId="7" xfId="0" applyNumberFormat="1" applyFont="1" applyFill="1" applyBorder="1" applyAlignment="1">
      <alignment wrapText="1"/>
    </xf>
    <xf numFmtId="0" fontId="7" fillId="0" borderId="11" xfId="0" applyFont="1" applyBorder="1" applyAlignment="1">
      <alignment horizontal="center" wrapText="1"/>
    </xf>
    <xf numFmtId="0" fontId="7" fillId="0" borderId="13" xfId="0" applyFont="1" applyBorder="1" applyAlignment="1">
      <alignment horizontal="center" wrapText="1"/>
    </xf>
    <xf numFmtId="0" fontId="7" fillId="0" borderId="8" xfId="0" applyFont="1" applyBorder="1" applyAlignment="1">
      <alignment horizontal="center" wrapText="1"/>
    </xf>
    <xf numFmtId="0" fontId="7" fillId="0" borderId="1" xfId="0" applyFont="1" applyBorder="1" applyAlignment="1">
      <alignment horizontal="left" wrapText="1"/>
    </xf>
    <xf numFmtId="0" fontId="7" fillId="0" borderId="1" xfId="0" applyFont="1" applyBorder="1" applyAlignment="1">
      <alignment horizontal="center" wrapText="1"/>
    </xf>
    <xf numFmtId="0" fontId="7" fillId="0" borderId="9" xfId="0" applyFont="1" applyBorder="1" applyAlignment="1">
      <alignment horizontal="left" wrapText="1"/>
    </xf>
    <xf numFmtId="0" fontId="21" fillId="0" borderId="8" xfId="0" applyFont="1" applyBorder="1" applyAlignment="1">
      <alignment horizontal="center" wrapText="1"/>
    </xf>
    <xf numFmtId="0" fontId="21" fillId="0" borderId="9" xfId="0" applyFont="1" applyBorder="1" applyAlignment="1">
      <alignment wrapText="1"/>
    </xf>
    <xf numFmtId="0" fontId="21" fillId="0" borderId="29" xfId="0" applyFont="1" applyBorder="1" applyAlignment="1">
      <alignment horizontal="center" wrapText="1"/>
    </xf>
    <xf numFmtId="164" fontId="21" fillId="6" borderId="12" xfId="0" applyNumberFormat="1" applyFont="1" applyFill="1" applyBorder="1" applyAlignment="1">
      <alignment wrapText="1"/>
    </xf>
    <xf numFmtId="164" fontId="21" fillId="6" borderId="4" xfId="0" applyNumberFormat="1" applyFont="1" applyFill="1" applyBorder="1" applyAlignment="1">
      <alignment wrapText="1"/>
    </xf>
    <xf numFmtId="164" fontId="21" fillId="6" borderId="12" xfId="0" applyNumberFormat="1" applyFont="1" applyFill="1" applyBorder="1" applyAlignment="1">
      <alignment horizontal="right" wrapText="1"/>
    </xf>
    <xf numFmtId="164" fontId="21" fillId="6" borderId="4" xfId="0" applyNumberFormat="1" applyFont="1" applyFill="1" applyBorder="1" applyAlignment="1">
      <alignment horizontal="right" wrapText="1"/>
    </xf>
    <xf numFmtId="164" fontId="21" fillId="6" borderId="39" xfId="0" applyNumberFormat="1" applyFont="1" applyFill="1" applyBorder="1" applyAlignment="1">
      <alignment wrapText="1"/>
    </xf>
    <xf numFmtId="164" fontId="21" fillId="6" borderId="7" xfId="0" applyNumberFormat="1" applyFont="1" applyFill="1" applyBorder="1" applyAlignment="1">
      <alignment wrapText="1"/>
    </xf>
    <xf numFmtId="165" fontId="7" fillId="4" borderId="12" xfId="0" applyNumberFormat="1" applyFont="1" applyFill="1" applyBorder="1" applyAlignment="1">
      <alignment horizontal="right" wrapText="1"/>
    </xf>
    <xf numFmtId="1" fontId="7" fillId="4" borderId="12" xfId="0" applyNumberFormat="1" applyFont="1" applyFill="1" applyBorder="1" applyAlignment="1">
      <alignment horizontal="right" wrapText="1"/>
    </xf>
    <xf numFmtId="4" fontId="12" fillId="3" borderId="12" xfId="0" applyNumberFormat="1" applyFont="1" applyFill="1" applyBorder="1" applyAlignment="1">
      <alignment horizontal="left" wrapText="1"/>
    </xf>
    <xf numFmtId="0" fontId="21" fillId="0" borderId="11" xfId="0" applyFont="1" applyBorder="1" applyAlignment="1">
      <alignment horizontal="center" wrapText="1"/>
    </xf>
    <xf numFmtId="0" fontId="7" fillId="0" borderId="9" xfId="0" applyFont="1" applyBorder="1" applyAlignment="1">
      <alignment horizontal="center" wrapText="1"/>
    </xf>
    <xf numFmtId="164" fontId="7" fillId="4" borderId="12" xfId="0" applyNumberFormat="1" applyFont="1" applyFill="1" applyBorder="1" applyAlignment="1">
      <alignment horizontal="right" wrapText="1"/>
    </xf>
    <xf numFmtId="2" fontId="7" fillId="4" borderId="12" xfId="0" applyNumberFormat="1" applyFont="1" applyFill="1" applyBorder="1" applyAlignment="1">
      <alignment horizontal="right" wrapText="1"/>
    </xf>
    <xf numFmtId="164" fontId="7" fillId="4" borderId="14" xfId="0" applyNumberFormat="1" applyFont="1" applyFill="1" applyBorder="1" applyAlignment="1">
      <alignment horizontal="right" wrapText="1"/>
    </xf>
    <xf numFmtId="0" fontId="0" fillId="5" borderId="0" xfId="0" applyFill="1"/>
    <xf numFmtId="0" fontId="11" fillId="0" borderId="17" xfId="0" applyFont="1" applyBorder="1" applyAlignment="1">
      <alignment horizontal="right" wrapText="1"/>
    </xf>
    <xf numFmtId="14" fontId="32" fillId="0" borderId="15" xfId="0" applyNumberFormat="1" applyFont="1" applyBorder="1"/>
    <xf numFmtId="0" fontId="8" fillId="0" borderId="0" xfId="0" applyFont="1" applyAlignment="1">
      <alignment wrapText="1"/>
    </xf>
    <xf numFmtId="0" fontId="0" fillId="0" borderId="27" xfId="0" applyBorder="1" applyAlignment="1">
      <alignment wrapText="1"/>
    </xf>
    <xf numFmtId="0" fontId="28" fillId="8" borderId="45" xfId="0" applyFont="1" applyFill="1" applyBorder="1" applyAlignment="1">
      <alignment horizontal="left"/>
    </xf>
    <xf numFmtId="49" fontId="1" fillId="3" borderId="2" xfId="0" applyNumberFormat="1" applyFont="1" applyFill="1" applyBorder="1"/>
    <xf numFmtId="49" fontId="1" fillId="3" borderId="16" xfId="0" applyNumberFormat="1" applyFont="1" applyFill="1" applyBorder="1"/>
    <xf numFmtId="0" fontId="11" fillId="0" borderId="0" xfId="0" applyFont="1" applyAlignment="1">
      <alignment horizontal="right" wrapText="1"/>
    </xf>
    <xf numFmtId="0" fontId="28" fillId="0" borderId="0" xfId="0" applyFont="1" applyAlignment="1">
      <alignment horizontal="right"/>
    </xf>
    <xf numFmtId="0" fontId="1" fillId="9" borderId="23" xfId="2" applyFont="1" applyBorder="1" applyAlignment="1">
      <alignment wrapText="1"/>
    </xf>
    <xf numFmtId="0" fontId="1" fillId="9" borderId="24" xfId="2" applyFont="1" applyBorder="1" applyAlignment="1">
      <alignment wrapText="1"/>
    </xf>
    <xf numFmtId="0" fontId="33" fillId="0" borderId="12" xfId="0" applyFont="1" applyBorder="1"/>
    <xf numFmtId="0" fontId="33" fillId="0" borderId="12" xfId="0" applyFont="1" applyBorder="1" applyAlignment="1">
      <alignment horizontal="left" wrapText="1"/>
    </xf>
    <xf numFmtId="0" fontId="11" fillId="0" borderId="0" xfId="0" applyFont="1"/>
    <xf numFmtId="0" fontId="0" fillId="0" borderId="1" xfId="0" applyBorder="1" applyAlignment="1">
      <alignment horizontal="center" wrapText="1"/>
    </xf>
    <xf numFmtId="0" fontId="21" fillId="0" borderId="19" xfId="0" applyFont="1" applyBorder="1" applyAlignment="1">
      <alignment wrapText="1"/>
    </xf>
    <xf numFmtId="0" fontId="0" fillId="0" borderId="18" xfId="0" applyBorder="1" applyAlignment="1">
      <alignment horizontal="center" wrapText="1"/>
    </xf>
    <xf numFmtId="0" fontId="7" fillId="0" borderId="18" xfId="0" applyFont="1" applyBorder="1" applyAlignment="1">
      <alignment horizontal="right" wrapText="1"/>
    </xf>
    <xf numFmtId="0" fontId="19" fillId="0" borderId="0" xfId="0" applyFont="1" applyAlignment="1">
      <alignment horizontal="right" wrapText="1"/>
    </xf>
    <xf numFmtId="0" fontId="19" fillId="0" borderId="1" xfId="0" applyFont="1" applyBorder="1" applyAlignment="1">
      <alignment horizontal="right" wrapText="1"/>
    </xf>
    <xf numFmtId="0" fontId="0" fillId="0" borderId="35" xfId="0" applyBorder="1" applyAlignment="1">
      <alignment wrapText="1"/>
    </xf>
    <xf numFmtId="0" fontId="1" fillId="0" borderId="41" xfId="0" applyFont="1" applyBorder="1" applyAlignment="1">
      <alignment horizontal="center" wrapText="1"/>
    </xf>
    <xf numFmtId="0" fontId="21" fillId="0" borderId="36" xfId="0" applyFont="1" applyBorder="1" applyAlignment="1">
      <alignment horizontal="center" wrapText="1"/>
    </xf>
    <xf numFmtId="0" fontId="16" fillId="0" borderId="0" xfId="0" applyFont="1" applyAlignment="1">
      <alignment vertical="center"/>
    </xf>
    <xf numFmtId="0" fontId="1" fillId="0" borderId="30" xfId="0" applyFont="1" applyBorder="1" applyAlignment="1">
      <alignment wrapText="1"/>
    </xf>
    <xf numFmtId="3" fontId="12" fillId="3" borderId="10" xfId="0" applyNumberFormat="1" applyFont="1" applyFill="1" applyBorder="1" applyAlignment="1">
      <alignment horizontal="left" wrapText="1"/>
    </xf>
    <xf numFmtId="0" fontId="16" fillId="0" borderId="1" xfId="0" applyFont="1" applyBorder="1" applyAlignment="1">
      <alignment wrapText="1"/>
    </xf>
    <xf numFmtId="0" fontId="21" fillId="0" borderId="44" xfId="0" applyFont="1" applyBorder="1" applyAlignment="1">
      <alignment horizontal="center" wrapText="1"/>
    </xf>
    <xf numFmtId="0" fontId="21" fillId="0" borderId="42" xfId="0" applyFont="1" applyBorder="1" applyAlignment="1">
      <alignment horizontal="center" wrapText="1"/>
    </xf>
    <xf numFmtId="0" fontId="11" fillId="0" borderId="1" xfId="0" applyFont="1" applyBorder="1"/>
    <xf numFmtId="0" fontId="1" fillId="0" borderId="9" xfId="0" applyFont="1" applyBorder="1" applyAlignment="1">
      <alignment horizontal="center" wrapText="1"/>
    </xf>
    <xf numFmtId="0" fontId="0" fillId="0" borderId="9" xfId="0" applyBorder="1" applyAlignment="1">
      <alignment horizontal="center" wrapText="1"/>
    </xf>
    <xf numFmtId="0" fontId="7" fillId="0" borderId="3" xfId="0" applyFont="1" applyBorder="1" applyAlignment="1">
      <alignment wrapText="1"/>
    </xf>
    <xf numFmtId="0" fontId="21" fillId="0" borderId="31" xfId="0" applyFont="1" applyBorder="1" applyAlignment="1">
      <alignment wrapText="1"/>
    </xf>
    <xf numFmtId="0" fontId="21" fillId="0" borderId="3" xfId="0" applyFont="1" applyBorder="1" applyAlignment="1">
      <alignment wrapText="1"/>
    </xf>
    <xf numFmtId="0" fontId="23" fillId="0" borderId="0" xfId="0" applyFont="1" applyAlignment="1">
      <alignment wrapText="1"/>
    </xf>
    <xf numFmtId="0" fontId="1" fillId="0" borderId="9" xfId="0" applyFont="1" applyBorder="1" applyAlignment="1">
      <alignment wrapText="1"/>
    </xf>
    <xf numFmtId="0" fontId="11" fillId="0" borderId="8" xfId="0" applyFont="1" applyBorder="1" applyAlignment="1">
      <alignment horizontal="right" wrapText="1"/>
    </xf>
    <xf numFmtId="0" fontId="11" fillId="0" borderId="13" xfId="0" applyFont="1" applyBorder="1" applyAlignment="1">
      <alignment horizontal="right" wrapText="1"/>
    </xf>
    <xf numFmtId="0" fontId="0" fillId="3" borderId="8" xfId="0" applyFill="1" applyBorder="1" applyAlignment="1">
      <alignment horizontal="left" vertical="top" wrapText="1"/>
    </xf>
    <xf numFmtId="0" fontId="0" fillId="3" borderId="9" xfId="0" applyFill="1" applyBorder="1" applyAlignment="1">
      <alignment horizontal="left" vertical="top" wrapText="1"/>
    </xf>
    <xf numFmtId="0" fontId="0" fillId="3" borderId="10" xfId="0" applyFill="1" applyBorder="1" applyAlignment="1">
      <alignment horizontal="left" vertical="top" wrapText="1"/>
    </xf>
    <xf numFmtId="0" fontId="0" fillId="3" borderId="11" xfId="0" applyFill="1" applyBorder="1" applyAlignment="1">
      <alignment horizontal="left" vertical="top" wrapText="1"/>
    </xf>
    <xf numFmtId="0" fontId="0" fillId="3" borderId="0" xfId="0" applyFill="1" applyAlignment="1">
      <alignment horizontal="left" vertical="top" wrapText="1"/>
    </xf>
    <xf numFmtId="0" fontId="0" fillId="3" borderId="12" xfId="0" applyFill="1" applyBorder="1" applyAlignment="1">
      <alignment horizontal="left" vertical="top" wrapText="1"/>
    </xf>
    <xf numFmtId="0" fontId="0" fillId="3" borderId="13" xfId="0" applyFill="1" applyBorder="1" applyAlignment="1">
      <alignment horizontal="left" vertical="top" wrapText="1"/>
    </xf>
    <xf numFmtId="0" fontId="0" fillId="3" borderId="1" xfId="0" applyFill="1" applyBorder="1" applyAlignment="1">
      <alignment horizontal="left" vertical="top" wrapText="1"/>
    </xf>
    <xf numFmtId="0" fontId="0" fillId="3" borderId="14" xfId="0" applyFill="1" applyBorder="1" applyAlignment="1">
      <alignment horizontal="left" vertical="top" wrapText="1"/>
    </xf>
    <xf numFmtId="0" fontId="8" fillId="0" borderId="0" xfId="0" applyFont="1" applyAlignment="1">
      <alignment wrapText="1"/>
    </xf>
    <xf numFmtId="0" fontId="0" fillId="0" borderId="0" xfId="0"/>
    <xf numFmtId="0" fontId="30" fillId="0" borderId="40" xfId="0" applyFont="1" applyBorder="1" applyAlignment="1">
      <alignment horizontal="left" wrapText="1"/>
    </xf>
    <xf numFmtId="0" fontId="30" fillId="0" borderId="9" xfId="0" applyFont="1" applyBorder="1" applyAlignment="1">
      <alignment horizontal="left" wrapText="1"/>
    </xf>
    <xf numFmtId="0" fontId="30" fillId="0" borderId="41" xfId="0" applyFont="1" applyBorder="1" applyAlignment="1">
      <alignment horizontal="left" wrapText="1"/>
    </xf>
    <xf numFmtId="0" fontId="30" fillId="0" borderId="19" xfId="0" applyFont="1" applyBorder="1" applyAlignment="1">
      <alignment wrapText="1"/>
    </xf>
    <xf numFmtId="0" fontId="34" fillId="0" borderId="1" xfId="0" applyFont="1" applyBorder="1"/>
    <xf numFmtId="0" fontId="34" fillId="0" borderId="29" xfId="0" applyFont="1" applyBorder="1"/>
    <xf numFmtId="0" fontId="1" fillId="0" borderId="40" xfId="0" applyFont="1" applyBorder="1" applyAlignment="1">
      <alignment wrapText="1"/>
    </xf>
    <xf numFmtId="0" fontId="0" fillId="0" borderId="9" xfId="0" applyBorder="1" applyAlignment="1">
      <alignment wrapText="1"/>
    </xf>
    <xf numFmtId="0" fontId="0" fillId="0" borderId="41" xfId="0" applyBorder="1" applyAlignment="1">
      <alignment wrapText="1"/>
    </xf>
    <xf numFmtId="0" fontId="21" fillId="0" borderId="19" xfId="0" applyFont="1" applyBorder="1" applyAlignment="1">
      <alignment wrapText="1"/>
    </xf>
    <xf numFmtId="0" fontId="7" fillId="0" borderId="1" xfId="0" applyFont="1" applyBorder="1" applyAlignment="1">
      <alignment wrapText="1"/>
    </xf>
    <xf numFmtId="0" fontId="7" fillId="0" borderId="29" xfId="0" applyFont="1" applyBorder="1" applyAlignment="1">
      <alignment wrapText="1"/>
    </xf>
    <xf numFmtId="0" fontId="30" fillId="0" borderId="40" xfId="0" applyFont="1" applyBorder="1" applyAlignment="1">
      <alignment wrapText="1"/>
    </xf>
    <xf numFmtId="0" fontId="30" fillId="0" borderId="9" xfId="0" applyFont="1" applyBorder="1" applyAlignment="1">
      <alignment wrapText="1"/>
    </xf>
    <xf numFmtId="0" fontId="30" fillId="0" borderId="41" xfId="0" applyFont="1" applyBorder="1" applyAlignment="1">
      <alignment wrapText="1"/>
    </xf>
    <xf numFmtId="0" fontId="1" fillId="0" borderId="17" xfId="0" applyFont="1" applyBorder="1" applyAlignment="1">
      <alignment horizontal="left" vertical="top" wrapText="1"/>
    </xf>
    <xf numFmtId="0" fontId="0" fillId="0" borderId="18" xfId="0" applyBorder="1" applyAlignment="1">
      <alignment horizontal="left" vertical="top" wrapText="1"/>
    </xf>
    <xf numFmtId="0" fontId="0" fillId="0" borderId="15" xfId="0" applyBorder="1" applyAlignment="1">
      <alignment horizontal="left" vertical="top" wrapText="1"/>
    </xf>
    <xf numFmtId="0" fontId="23" fillId="0" borderId="17" xfId="0" applyFont="1" applyBorder="1" applyAlignment="1">
      <alignment wrapText="1"/>
    </xf>
    <xf numFmtId="0" fontId="0" fillId="0" borderId="18" xfId="0" applyBorder="1" applyAlignment="1">
      <alignment wrapText="1"/>
    </xf>
    <xf numFmtId="0" fontId="0" fillId="0" borderId="15" xfId="0" applyBorder="1" applyAlignment="1">
      <alignment wrapText="1"/>
    </xf>
    <xf numFmtId="0" fontId="23" fillId="0" borderId="8" xfId="0" applyFont="1" applyBorder="1" applyAlignment="1">
      <alignment wrapText="1"/>
    </xf>
    <xf numFmtId="0" fontId="18" fillId="0" borderId="9" xfId="0" applyFont="1" applyBorder="1" applyAlignment="1">
      <alignment wrapText="1"/>
    </xf>
    <xf numFmtId="0" fontId="2" fillId="3" borderId="8" xfId="0" applyFont="1" applyFill="1" applyBorder="1" applyAlignment="1">
      <alignment horizontal="center" vertical="top" wrapText="1"/>
    </xf>
    <xf numFmtId="0" fontId="2" fillId="3" borderId="9" xfId="0" applyFont="1" applyFill="1" applyBorder="1" applyAlignment="1">
      <alignment horizontal="center" vertical="top" wrapText="1"/>
    </xf>
    <xf numFmtId="0" fontId="2" fillId="3" borderId="10" xfId="0" applyFont="1" applyFill="1" applyBorder="1" applyAlignment="1">
      <alignment horizontal="center" vertical="top" wrapText="1"/>
    </xf>
    <xf numFmtId="0" fontId="2" fillId="3" borderId="11" xfId="0" applyFont="1" applyFill="1" applyBorder="1" applyAlignment="1">
      <alignment horizontal="center" vertical="top" wrapText="1"/>
    </xf>
    <xf numFmtId="0" fontId="2" fillId="3" borderId="0" xfId="0" applyFont="1" applyFill="1" applyAlignment="1">
      <alignment horizontal="center" vertical="top" wrapText="1"/>
    </xf>
    <xf numFmtId="0" fontId="2" fillId="3" borderId="12" xfId="0" applyFont="1" applyFill="1" applyBorder="1" applyAlignment="1">
      <alignment horizontal="center" vertical="top" wrapText="1"/>
    </xf>
    <xf numFmtId="0" fontId="2" fillId="3" borderId="13" xfId="0" applyFont="1" applyFill="1" applyBorder="1" applyAlignment="1">
      <alignment horizontal="center" vertical="top" wrapText="1"/>
    </xf>
    <xf numFmtId="0" fontId="2" fillId="3" borderId="1" xfId="0" applyFont="1" applyFill="1" applyBorder="1" applyAlignment="1">
      <alignment horizontal="center" vertical="top" wrapText="1"/>
    </xf>
    <xf numFmtId="0" fontId="2" fillId="3" borderId="14" xfId="0" applyFont="1" applyFill="1" applyBorder="1" applyAlignment="1">
      <alignment horizontal="center" vertical="top" wrapText="1"/>
    </xf>
    <xf numFmtId="9" fontId="21" fillId="6" borderId="39" xfId="1" applyFont="1" applyFill="1" applyBorder="1" applyAlignment="1">
      <alignment horizontal="right" wrapText="1"/>
    </xf>
    <xf numFmtId="2" fontId="21" fillId="6" borderId="4" xfId="1" applyNumberFormat="1" applyFont="1" applyFill="1" applyBorder="1" applyAlignment="1">
      <alignment horizontal="right" wrapText="1"/>
    </xf>
    <xf numFmtId="9" fontId="21" fillId="6" borderId="7" xfId="1" applyFont="1" applyFill="1" applyBorder="1" applyAlignment="1">
      <alignment horizontal="right" wrapText="1"/>
    </xf>
    <xf numFmtId="2" fontId="21" fillId="6" borderId="39" xfId="0" applyNumberFormat="1" applyFont="1" applyFill="1" applyBorder="1" applyAlignment="1">
      <alignment horizontal="right" wrapText="1"/>
    </xf>
    <xf numFmtId="0" fontId="21" fillId="6" borderId="4" xfId="0" applyFont="1" applyFill="1" applyBorder="1" applyAlignment="1">
      <alignment horizontal="right" wrapText="1"/>
    </xf>
  </cellXfs>
  <cellStyles count="3">
    <cellStyle name="60 % - Dekorfärg3" xfId="2" builtinId="40"/>
    <cellStyle name="Normal" xfId="0" builtinId="0"/>
    <cellStyle name="Procent" xfId="1" builtinId="5"/>
  </cellStyles>
  <dxfs count="0"/>
  <tableStyles count="0" defaultTableStyle="TableStyleMedium2" defaultPivotStyle="PivotStyleLight16"/>
  <colors>
    <mruColors>
      <color rgb="FF4B87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2C9F2-B6DF-4C83-B4E0-E061FDD72772}">
  <dimension ref="A1:P198"/>
  <sheetViews>
    <sheetView tabSelected="1" zoomScale="60" zoomScaleNormal="60" workbookViewId="0">
      <selection activeCell="D2" sqref="D2"/>
    </sheetView>
  </sheetViews>
  <sheetFormatPr defaultColWidth="8.85546875" defaultRowHeight="15" x14ac:dyDescent="0.25"/>
  <cols>
    <col min="1" max="1" width="13.28515625" style="22" customWidth="1"/>
    <col min="2" max="2" width="19.85546875" style="1" bestFit="1" customWidth="1"/>
    <col min="3" max="3" width="86.85546875" style="1" customWidth="1"/>
    <col min="4" max="4" width="23.85546875" style="1" customWidth="1"/>
    <col min="5" max="5" width="2.5703125" style="1" customWidth="1"/>
    <col min="6" max="6" width="14.85546875" style="1" customWidth="1"/>
    <col min="7" max="7" width="18.85546875" style="1" customWidth="1"/>
    <col min="8" max="8" width="103.85546875" style="1" bestFit="1" customWidth="1"/>
    <col min="9" max="9" width="13.42578125" style="1" bestFit="1" customWidth="1"/>
    <col min="10" max="10" width="2.85546875" style="1" customWidth="1"/>
    <col min="11" max="11" width="66.28515625" style="1" customWidth="1"/>
    <col min="12" max="12" width="11.28515625" style="1" customWidth="1"/>
    <col min="13" max="13" width="12.7109375" style="1" bestFit="1" customWidth="1"/>
    <col min="14" max="14" width="8.85546875" style="1"/>
    <col min="15" max="15" width="12.7109375" style="1" bestFit="1" customWidth="1"/>
    <col min="16" max="16384" width="8.85546875" style="1"/>
  </cols>
  <sheetData>
    <row r="1" spans="1:9" ht="21" x14ac:dyDescent="0.35">
      <c r="C1" s="220" t="s">
        <v>178</v>
      </c>
      <c r="D1" s="221">
        <v>45846</v>
      </c>
    </row>
    <row r="2" spans="1:9" ht="24" x14ac:dyDescent="0.4">
      <c r="A2" s="129" t="s">
        <v>122</v>
      </c>
      <c r="C2" s="130"/>
    </row>
    <row r="3" spans="1:9" ht="21.75" thickBot="1" x14ac:dyDescent="0.4">
      <c r="A3" s="1"/>
      <c r="C3" s="22"/>
      <c r="D3" s="128"/>
    </row>
    <row r="4" spans="1:9" ht="21.75" thickBot="1" x14ac:dyDescent="0.4">
      <c r="A4" s="97" t="s">
        <v>123</v>
      </c>
      <c r="B4" s="223"/>
      <c r="C4" s="224" t="s">
        <v>124</v>
      </c>
      <c r="D4" s="128"/>
      <c r="G4" s="225" t="s">
        <v>127</v>
      </c>
      <c r="H4" s="226"/>
    </row>
    <row r="5" spans="1:9" ht="21.75" thickBot="1" x14ac:dyDescent="0.4">
      <c r="A5" s="97" t="s">
        <v>125</v>
      </c>
      <c r="B5" s="223"/>
      <c r="C5" s="224" t="s">
        <v>126</v>
      </c>
      <c r="G5" s="98" t="s">
        <v>128</v>
      </c>
      <c r="H5" s="99"/>
    </row>
    <row r="6" spans="1:9" x14ac:dyDescent="0.25">
      <c r="A6" s="1"/>
      <c r="G6" s="100" t="s">
        <v>129</v>
      </c>
      <c r="H6" s="101"/>
    </row>
    <row r="7" spans="1:9" ht="21" x14ac:dyDescent="0.35">
      <c r="C7" s="257" t="s">
        <v>130</v>
      </c>
      <c r="D7" s="159" t="s">
        <v>120</v>
      </c>
      <c r="G7" s="102" t="s">
        <v>131</v>
      </c>
      <c r="H7" s="103"/>
    </row>
    <row r="8" spans="1:9" ht="21" x14ac:dyDescent="0.35">
      <c r="C8" s="258" t="s">
        <v>132</v>
      </c>
      <c r="D8" s="160" t="s">
        <v>121</v>
      </c>
      <c r="G8" s="104" t="s">
        <v>133</v>
      </c>
      <c r="H8" s="105"/>
    </row>
    <row r="9" spans="1:9" ht="21.75" thickBot="1" x14ac:dyDescent="0.4">
      <c r="C9" s="227"/>
      <c r="D9" s="228"/>
      <c r="G9" s="106" t="s">
        <v>134</v>
      </c>
      <c r="H9" s="107"/>
    </row>
    <row r="10" spans="1:9" ht="30.75" customHeight="1" x14ac:dyDescent="0.25">
      <c r="A10" s="268" t="s">
        <v>135</v>
      </c>
      <c r="B10" s="269"/>
      <c r="C10" s="269"/>
      <c r="D10" s="269"/>
      <c r="E10" s="269"/>
      <c r="F10" s="269"/>
      <c r="G10" s="96"/>
      <c r="H10" s="96"/>
      <c r="I10" s="81"/>
    </row>
    <row r="11" spans="1:9" x14ac:dyDescent="0.25">
      <c r="A11" s="222"/>
      <c r="B11"/>
      <c r="C11"/>
      <c r="D11"/>
      <c r="E11"/>
      <c r="F11"/>
      <c r="G11" s="96"/>
      <c r="H11" s="96"/>
      <c r="I11" s="81"/>
    </row>
    <row r="12" spans="1:9" ht="21" x14ac:dyDescent="0.35">
      <c r="A12" s="4" t="s">
        <v>136</v>
      </c>
      <c r="G12" s="80"/>
    </row>
    <row r="13" spans="1:9" x14ac:dyDescent="0.25">
      <c r="A13" s="24" t="s">
        <v>137</v>
      </c>
      <c r="B13" s="25"/>
      <c r="C13" s="25" t="s">
        <v>138</v>
      </c>
      <c r="D13" s="82"/>
      <c r="E13" s="82"/>
      <c r="F13" s="82" t="s">
        <v>139</v>
      </c>
      <c r="G13" s="82" t="s">
        <v>140</v>
      </c>
      <c r="H13" s="59" t="s">
        <v>141</v>
      </c>
    </row>
    <row r="14" spans="1:9" x14ac:dyDescent="0.25">
      <c r="A14" s="20" t="s">
        <v>142</v>
      </c>
      <c r="B14" s="20" t="s">
        <v>143</v>
      </c>
      <c r="C14" s="20" t="s">
        <v>176</v>
      </c>
      <c r="D14" s="161" t="s">
        <v>98</v>
      </c>
      <c r="E14" s="126"/>
      <c r="F14" s="162">
        <v>200000</v>
      </c>
      <c r="G14" s="138"/>
      <c r="H14" s="139"/>
    </row>
    <row r="15" spans="1:9" x14ac:dyDescent="0.25">
      <c r="A15" s="20"/>
      <c r="B15" s="20"/>
      <c r="C15" s="20"/>
      <c r="D15" s="158"/>
      <c r="E15" s="138"/>
      <c r="F15" s="144"/>
      <c r="G15" s="138"/>
      <c r="H15" s="139"/>
    </row>
    <row r="16" spans="1:9" ht="30" x14ac:dyDescent="0.25">
      <c r="A16" s="1" t="s">
        <v>144</v>
      </c>
      <c r="B16" s="1" t="s">
        <v>145</v>
      </c>
      <c r="C16" s="1" t="s">
        <v>146</v>
      </c>
      <c r="D16" s="229" t="s">
        <v>147</v>
      </c>
      <c r="E16" s="133"/>
      <c r="F16" s="134">
        <v>80</v>
      </c>
      <c r="G16" s="143" t="s">
        <v>108</v>
      </c>
      <c r="H16" s="232" t="s">
        <v>175</v>
      </c>
    </row>
    <row r="17" spans="1:9" ht="30" x14ac:dyDescent="0.25">
      <c r="A17" s="1" t="s">
        <v>144</v>
      </c>
      <c r="B17" s="1" t="s">
        <v>145</v>
      </c>
      <c r="C17" s="1" t="s">
        <v>146</v>
      </c>
      <c r="D17" s="229" t="s">
        <v>148</v>
      </c>
      <c r="E17" s="133"/>
      <c r="F17" s="134">
        <v>20</v>
      </c>
      <c r="G17" s="143" t="s">
        <v>108</v>
      </c>
      <c r="H17" s="232" t="s">
        <v>175</v>
      </c>
    </row>
    <row r="18" spans="1:9" x14ac:dyDescent="0.25">
      <c r="A18" s="3"/>
      <c r="B18" s="3"/>
      <c r="C18" s="3"/>
      <c r="D18" s="23"/>
      <c r="E18" s="23"/>
      <c r="F18" s="23"/>
      <c r="G18" s="23"/>
      <c r="H18" s="109"/>
    </row>
    <row r="19" spans="1:9" ht="30" x14ac:dyDescent="0.25">
      <c r="A19" s="1" t="s">
        <v>144</v>
      </c>
      <c r="B19" s="1" t="s">
        <v>149</v>
      </c>
      <c r="C19" s="1" t="s">
        <v>153</v>
      </c>
      <c r="D19" s="108" t="s">
        <v>177</v>
      </c>
      <c r="E19" s="84"/>
      <c r="F19" s="135">
        <v>400000</v>
      </c>
      <c r="G19" s="80" t="s">
        <v>2</v>
      </c>
      <c r="H19" s="86"/>
      <c r="I19" s="81"/>
    </row>
    <row r="20" spans="1:9" x14ac:dyDescent="0.25">
      <c r="A20" s="1"/>
      <c r="D20" s="83"/>
      <c r="E20" s="84"/>
      <c r="F20" s="85"/>
      <c r="G20" s="80"/>
      <c r="H20" s="86"/>
      <c r="I20" s="81"/>
    </row>
    <row r="21" spans="1:9" ht="30" x14ac:dyDescent="0.25">
      <c r="A21" s="1" t="s">
        <v>144</v>
      </c>
      <c r="B21" s="1" t="s">
        <v>150</v>
      </c>
      <c r="C21" s="1" t="s">
        <v>151</v>
      </c>
      <c r="D21" s="87" t="s">
        <v>152</v>
      </c>
      <c r="E21" s="84"/>
      <c r="F21" s="89" t="s">
        <v>89</v>
      </c>
      <c r="G21" s="89" t="s">
        <v>89</v>
      </c>
      <c r="H21" s="86"/>
      <c r="I21" s="81"/>
    </row>
    <row r="22" spans="1:9" x14ac:dyDescent="0.25">
      <c r="A22" s="1"/>
      <c r="D22" s="88"/>
      <c r="E22" s="84"/>
      <c r="F22" s="89"/>
      <c r="G22" s="89"/>
      <c r="H22" s="86"/>
      <c r="I22" s="81"/>
    </row>
    <row r="23" spans="1:9" ht="30" x14ac:dyDescent="0.25">
      <c r="A23" s="1" t="s">
        <v>144</v>
      </c>
      <c r="B23" s="1" t="s">
        <v>91</v>
      </c>
      <c r="C23" s="1" t="s">
        <v>162</v>
      </c>
      <c r="D23" s="88"/>
      <c r="E23" s="84"/>
      <c r="F23" s="135">
        <v>150</v>
      </c>
      <c r="G23" s="89" t="s">
        <v>92</v>
      </c>
      <c r="H23" s="232" t="s">
        <v>174</v>
      </c>
      <c r="I23" s="81"/>
    </row>
    <row r="24" spans="1:9" ht="30" x14ac:dyDescent="0.25">
      <c r="A24" s="1" t="s">
        <v>144</v>
      </c>
      <c r="B24" s="1" t="s">
        <v>91</v>
      </c>
      <c r="C24" s="1" t="s">
        <v>162</v>
      </c>
      <c r="D24" s="88"/>
      <c r="E24" s="84"/>
      <c r="F24" s="135">
        <v>350</v>
      </c>
      <c r="G24" s="89" t="s">
        <v>92</v>
      </c>
      <c r="H24" s="232" t="s">
        <v>174</v>
      </c>
      <c r="I24" s="81"/>
    </row>
    <row r="25" spans="1:9" x14ac:dyDescent="0.25">
      <c r="A25" s="1"/>
      <c r="D25" s="88"/>
      <c r="E25" s="90"/>
      <c r="F25" s="88"/>
      <c r="G25" s="80"/>
      <c r="H25" s="86"/>
      <c r="I25" s="81"/>
    </row>
    <row r="26" spans="1:9" ht="30" x14ac:dyDescent="0.25">
      <c r="A26" s="1" t="s">
        <v>154</v>
      </c>
      <c r="B26" s="1" t="s">
        <v>161</v>
      </c>
      <c r="C26" s="1" t="s">
        <v>165</v>
      </c>
      <c r="D26" s="230" t="s">
        <v>163</v>
      </c>
      <c r="E26" s="91"/>
      <c r="F26" s="136">
        <v>250000</v>
      </c>
      <c r="G26" s="80" t="s">
        <v>73</v>
      </c>
      <c r="H26" s="92"/>
      <c r="I26" s="81"/>
    </row>
    <row r="27" spans="1:9" ht="30" x14ac:dyDescent="0.25">
      <c r="A27" s="1" t="s">
        <v>154</v>
      </c>
      <c r="B27" s="1" t="s">
        <v>161</v>
      </c>
      <c r="C27" s="1" t="s">
        <v>165</v>
      </c>
      <c r="D27" s="230" t="s">
        <v>164</v>
      </c>
      <c r="E27" s="91"/>
      <c r="F27" s="136">
        <v>150000</v>
      </c>
      <c r="G27" s="80" t="s">
        <v>73</v>
      </c>
      <c r="H27" s="92"/>
      <c r="I27" s="81"/>
    </row>
    <row r="28" spans="1:9" x14ac:dyDescent="0.25">
      <c r="A28" s="1"/>
      <c r="D28" s="88"/>
      <c r="E28" s="91"/>
      <c r="F28" s="88"/>
      <c r="G28" s="80"/>
      <c r="H28" s="92"/>
      <c r="I28" s="81"/>
    </row>
    <row r="29" spans="1:9" ht="30" x14ac:dyDescent="0.25">
      <c r="A29" s="1" t="s">
        <v>154</v>
      </c>
      <c r="B29" s="20" t="s">
        <v>160</v>
      </c>
      <c r="C29" s="20" t="s">
        <v>168</v>
      </c>
      <c r="D29" s="87" t="s">
        <v>166</v>
      </c>
      <c r="E29" s="91"/>
      <c r="F29" s="137">
        <v>35000</v>
      </c>
      <c r="G29" s="80" t="s">
        <v>73</v>
      </c>
      <c r="H29" s="92"/>
    </row>
    <row r="30" spans="1:9" ht="30" x14ac:dyDescent="0.25">
      <c r="A30" s="1" t="s">
        <v>154</v>
      </c>
      <c r="B30" s="20" t="s">
        <v>160</v>
      </c>
      <c r="C30" s="20" t="s">
        <v>168</v>
      </c>
      <c r="D30" s="87" t="s">
        <v>167</v>
      </c>
      <c r="E30" s="91"/>
      <c r="F30" s="137">
        <v>15000</v>
      </c>
      <c r="G30" s="80" t="s">
        <v>73</v>
      </c>
      <c r="H30" s="92"/>
    </row>
    <row r="31" spans="1:9" x14ac:dyDescent="0.25">
      <c r="A31" s="13"/>
      <c r="B31" s="13"/>
      <c r="C31" s="13"/>
      <c r="D31" s="88"/>
      <c r="E31" s="125"/>
      <c r="F31" s="88"/>
      <c r="G31" s="126"/>
      <c r="H31" s="127"/>
    </row>
    <row r="32" spans="1:9" ht="30" x14ac:dyDescent="0.25">
      <c r="A32" s="1" t="s">
        <v>155</v>
      </c>
      <c r="B32" s="1" t="s">
        <v>159</v>
      </c>
      <c r="C32" s="1" t="s">
        <v>169</v>
      </c>
      <c r="D32" s="87" t="s">
        <v>170</v>
      </c>
      <c r="E32" s="84"/>
      <c r="F32" s="136">
        <v>1</v>
      </c>
      <c r="G32" s="89" t="s">
        <v>89</v>
      </c>
      <c r="H32" s="86"/>
      <c r="I32" s="81"/>
    </row>
    <row r="33" spans="1:16" x14ac:dyDescent="0.25">
      <c r="A33" s="1"/>
      <c r="C33" s="17"/>
      <c r="D33" s="85"/>
      <c r="E33" s="84"/>
      <c r="F33" s="85"/>
      <c r="G33" s="80"/>
      <c r="H33" s="86"/>
      <c r="I33" s="81"/>
    </row>
    <row r="34" spans="1:16" ht="30" x14ac:dyDescent="0.25">
      <c r="A34" s="1" t="s">
        <v>155</v>
      </c>
      <c r="B34" s="1" t="s">
        <v>158</v>
      </c>
      <c r="C34" s="1" t="s">
        <v>171</v>
      </c>
      <c r="D34" s="85"/>
      <c r="E34" s="84"/>
      <c r="F34" s="136">
        <v>11</v>
      </c>
      <c r="G34" s="80" t="s">
        <v>90</v>
      </c>
      <c r="H34" s="231" t="s">
        <v>173</v>
      </c>
      <c r="I34" s="81"/>
    </row>
    <row r="35" spans="1:16" ht="30" x14ac:dyDescent="0.25">
      <c r="A35" s="1" t="s">
        <v>155</v>
      </c>
      <c r="B35" s="1" t="s">
        <v>158</v>
      </c>
      <c r="C35" s="1" t="s">
        <v>171</v>
      </c>
      <c r="D35" s="85"/>
      <c r="E35" s="84"/>
      <c r="F35" s="136">
        <v>3</v>
      </c>
      <c r="G35" s="80" t="s">
        <v>90</v>
      </c>
      <c r="H35" s="231" t="s">
        <v>173</v>
      </c>
      <c r="I35" s="81"/>
    </row>
    <row r="36" spans="1:16" x14ac:dyDescent="0.25">
      <c r="A36" s="1"/>
      <c r="D36" s="85"/>
      <c r="E36" s="84"/>
      <c r="F36" s="85"/>
      <c r="G36" s="80"/>
      <c r="H36" s="93"/>
      <c r="I36" s="81"/>
    </row>
    <row r="37" spans="1:16" ht="30" x14ac:dyDescent="0.25">
      <c r="A37" s="1" t="s">
        <v>156</v>
      </c>
      <c r="B37" s="1" t="s">
        <v>157</v>
      </c>
      <c r="C37" s="1" t="s">
        <v>172</v>
      </c>
      <c r="D37" s="87" t="s">
        <v>97</v>
      </c>
      <c r="E37" s="84"/>
      <c r="F37" s="136">
        <v>20</v>
      </c>
      <c r="G37" s="87" t="s">
        <v>3</v>
      </c>
      <c r="H37" s="93"/>
      <c r="I37" s="81"/>
    </row>
    <row r="38" spans="1:16" x14ac:dyDescent="0.25">
      <c r="A38" s="1"/>
      <c r="C38" s="17"/>
      <c r="D38" s="94"/>
      <c r="E38" s="84"/>
      <c r="F38" s="95"/>
      <c r="G38" s="96"/>
      <c r="H38" s="93"/>
      <c r="I38" s="81"/>
    </row>
    <row r="39" spans="1:16" customFormat="1" ht="31.5" customHeight="1" x14ac:dyDescent="0.25">
      <c r="A39" s="285" t="s">
        <v>476</v>
      </c>
      <c r="B39" s="286"/>
      <c r="C39" s="286"/>
      <c r="D39" s="286"/>
      <c r="E39" s="286"/>
      <c r="F39" s="286"/>
      <c r="G39" s="286"/>
      <c r="H39" s="287"/>
      <c r="I39" s="1"/>
      <c r="J39" s="1"/>
      <c r="K39" s="1"/>
      <c r="L39" s="1"/>
      <c r="M39" s="1"/>
      <c r="N39" s="1"/>
      <c r="O39" s="1"/>
      <c r="P39" s="1"/>
    </row>
    <row r="40" spans="1:16" customFormat="1" x14ac:dyDescent="0.25">
      <c r="A40" s="293"/>
      <c r="B40" s="294"/>
      <c r="C40" s="294"/>
      <c r="D40" s="294"/>
      <c r="E40" s="294"/>
      <c r="F40" s="294"/>
      <c r="G40" s="294"/>
      <c r="H40" s="295"/>
      <c r="I40" s="1"/>
      <c r="J40" s="1"/>
      <c r="K40" s="1"/>
      <c r="L40" s="1"/>
      <c r="M40" s="1"/>
      <c r="N40" s="1"/>
      <c r="O40" s="1"/>
      <c r="P40" s="1"/>
    </row>
    <row r="41" spans="1:16" customFormat="1" x14ac:dyDescent="0.25">
      <c r="A41" s="296"/>
      <c r="B41" s="297"/>
      <c r="C41" s="297"/>
      <c r="D41" s="297"/>
      <c r="E41" s="297"/>
      <c r="F41" s="297"/>
      <c r="G41" s="297"/>
      <c r="H41" s="298"/>
      <c r="I41" s="1"/>
      <c r="J41" s="1"/>
      <c r="K41" s="1"/>
      <c r="L41" s="1"/>
      <c r="M41" s="1"/>
      <c r="N41" s="1"/>
      <c r="O41" s="1"/>
      <c r="P41" s="1"/>
    </row>
    <row r="42" spans="1:16" customFormat="1" x14ac:dyDescent="0.25">
      <c r="A42" s="296"/>
      <c r="B42" s="297"/>
      <c r="C42" s="297"/>
      <c r="D42" s="297"/>
      <c r="E42" s="297"/>
      <c r="F42" s="297"/>
      <c r="G42" s="297"/>
      <c r="H42" s="298"/>
      <c r="I42" s="1"/>
      <c r="J42" s="1"/>
      <c r="K42" s="1"/>
      <c r="L42" s="1"/>
      <c r="M42" s="1"/>
      <c r="N42" s="1"/>
      <c r="O42" s="1"/>
      <c r="P42" s="1"/>
    </row>
    <row r="43" spans="1:16" customFormat="1" x14ac:dyDescent="0.25">
      <c r="A43" s="299"/>
      <c r="B43" s="300"/>
      <c r="C43" s="300"/>
      <c r="D43" s="300"/>
      <c r="E43" s="300"/>
      <c r="F43" s="300"/>
      <c r="G43" s="300"/>
      <c r="H43" s="301"/>
      <c r="I43" s="1"/>
      <c r="J43" s="1"/>
      <c r="K43" s="1"/>
      <c r="L43" s="1"/>
      <c r="M43" s="1"/>
      <c r="N43" s="1"/>
      <c r="O43" s="1"/>
      <c r="P43" s="1"/>
    </row>
    <row r="44" spans="1:16" x14ac:dyDescent="0.25">
      <c r="A44" s="1"/>
      <c r="C44" s="22"/>
      <c r="F44"/>
      <c r="G44"/>
      <c r="H44"/>
    </row>
    <row r="45" spans="1:16" x14ac:dyDescent="0.25">
      <c r="A45" s="5"/>
      <c r="B45" s="5"/>
      <c r="C45" s="40"/>
      <c r="D45" s="5"/>
      <c r="E45" s="5"/>
      <c r="F45" s="219"/>
      <c r="G45" s="219"/>
      <c r="H45" s="219"/>
      <c r="I45" s="5"/>
      <c r="J45" s="5"/>
      <c r="K45" s="5"/>
      <c r="L45" s="5"/>
      <c r="M45" s="5"/>
      <c r="N45" s="5"/>
      <c r="O45" s="5"/>
      <c r="P45" s="5"/>
    </row>
    <row r="46" spans="1:16" ht="21" x14ac:dyDescent="0.35">
      <c r="A46" s="233" t="s">
        <v>179</v>
      </c>
      <c r="C46" s="22"/>
      <c r="E46" s="32"/>
      <c r="F46" s="33"/>
    </row>
    <row r="47" spans="1:16" x14ac:dyDescent="0.25">
      <c r="A47" s="50" t="s">
        <v>180</v>
      </c>
      <c r="B47" s="25" t="s">
        <v>181</v>
      </c>
      <c r="C47" s="25" t="s">
        <v>182</v>
      </c>
      <c r="D47" s="59" t="s">
        <v>2</v>
      </c>
    </row>
    <row r="48" spans="1:16" x14ac:dyDescent="0.25">
      <c r="A48" s="22" t="s">
        <v>43</v>
      </c>
      <c r="B48" s="1" t="s">
        <v>183</v>
      </c>
      <c r="C48" s="1" t="s">
        <v>184</v>
      </c>
      <c r="D48" s="54">
        <v>370000</v>
      </c>
    </row>
    <row r="49" spans="1:16" x14ac:dyDescent="0.25">
      <c r="A49" s="22" t="s">
        <v>185</v>
      </c>
      <c r="B49" s="1" t="s">
        <v>186</v>
      </c>
      <c r="C49" s="1" t="s">
        <v>187</v>
      </c>
      <c r="D49" s="54">
        <v>0</v>
      </c>
    </row>
    <row r="50" spans="1:16" x14ac:dyDescent="0.25">
      <c r="A50" s="22" t="s">
        <v>188</v>
      </c>
      <c r="B50" s="1" t="s">
        <v>189</v>
      </c>
      <c r="C50" s="1" t="s">
        <v>190</v>
      </c>
      <c r="D50" s="54">
        <v>0</v>
      </c>
    </row>
    <row r="51" spans="1:16" x14ac:dyDescent="0.25">
      <c r="A51" s="45"/>
      <c r="D51" s="65" t="s">
        <v>73</v>
      </c>
    </row>
    <row r="52" spans="1:16" x14ac:dyDescent="0.25">
      <c r="A52" s="22" t="s">
        <v>191</v>
      </c>
      <c r="B52" s="1" t="s">
        <v>44</v>
      </c>
      <c r="C52" s="20" t="s">
        <v>500</v>
      </c>
      <c r="D52" s="54">
        <v>400000</v>
      </c>
    </row>
    <row r="53" spans="1:16" x14ac:dyDescent="0.25">
      <c r="A53" s="45"/>
      <c r="C53" s="20"/>
      <c r="D53" s="66" t="s">
        <v>74</v>
      </c>
    </row>
    <row r="54" spans="1:16" x14ac:dyDescent="0.25">
      <c r="A54" s="234" t="s">
        <v>192</v>
      </c>
      <c r="B54" s="2" t="s">
        <v>193</v>
      </c>
      <c r="C54" s="2" t="s">
        <v>194</v>
      </c>
      <c r="D54" s="55">
        <f>D49+D52</f>
        <v>400000</v>
      </c>
    </row>
    <row r="55" spans="1:16" x14ac:dyDescent="0.25">
      <c r="D55" s="11"/>
      <c r="E55" s="8"/>
    </row>
    <row r="56" spans="1:16" x14ac:dyDescent="0.25">
      <c r="A56" s="40"/>
      <c r="B56" s="5"/>
      <c r="C56" s="5"/>
      <c r="D56" s="9"/>
      <c r="E56" s="9"/>
      <c r="F56" s="10"/>
      <c r="G56" s="5"/>
      <c r="H56" s="5"/>
      <c r="I56" s="5"/>
      <c r="J56" s="5"/>
      <c r="K56" s="5"/>
      <c r="L56" s="5"/>
      <c r="M56" s="5"/>
      <c r="N56" s="5"/>
      <c r="O56" s="5"/>
      <c r="P56" s="5"/>
    </row>
    <row r="57" spans="1:16" ht="21.75" thickBot="1" x14ac:dyDescent="0.4">
      <c r="A57" s="233" t="s">
        <v>195</v>
      </c>
      <c r="E57" s="11"/>
      <c r="F57" s="8"/>
    </row>
    <row r="58" spans="1:16" ht="21" x14ac:dyDescent="0.35">
      <c r="A58" s="50" t="s">
        <v>180</v>
      </c>
      <c r="B58" s="25" t="s">
        <v>181</v>
      </c>
      <c r="C58" s="25" t="s">
        <v>182</v>
      </c>
      <c r="D58" s="59" t="s">
        <v>3</v>
      </c>
      <c r="F58" s="50" t="s">
        <v>180</v>
      </c>
      <c r="G58" s="25" t="s">
        <v>181</v>
      </c>
      <c r="H58" s="25" t="s">
        <v>182</v>
      </c>
      <c r="I58" s="59" t="s">
        <v>3</v>
      </c>
      <c r="K58" s="76" t="s">
        <v>198</v>
      </c>
      <c r="L58" s="77"/>
      <c r="M58" s="110"/>
      <c r="N58" s="77"/>
      <c r="O58" s="149"/>
      <c r="P58" s="145"/>
    </row>
    <row r="59" spans="1:16" ht="14.45" customHeight="1" x14ac:dyDescent="0.25">
      <c r="A59" s="43"/>
      <c r="B59" s="18" t="s">
        <v>199</v>
      </c>
      <c r="C59" s="176" t="s">
        <v>200</v>
      </c>
      <c r="D59" s="111">
        <v>705</v>
      </c>
      <c r="F59" s="43" t="s">
        <v>14</v>
      </c>
      <c r="G59" s="27" t="s">
        <v>236</v>
      </c>
      <c r="H59" s="30" t="s">
        <v>237</v>
      </c>
      <c r="I59" s="44">
        <f>D75+$D$79*D65/$D$69</f>
        <v>113.75</v>
      </c>
      <c r="K59" s="276" t="s">
        <v>259</v>
      </c>
      <c r="L59" s="277"/>
      <c r="M59" s="277"/>
      <c r="N59" s="277"/>
      <c r="O59" s="277"/>
      <c r="P59" s="278"/>
    </row>
    <row r="60" spans="1:16" x14ac:dyDescent="0.25">
      <c r="A60" s="45"/>
      <c r="B60" s="1" t="s">
        <v>201</v>
      </c>
      <c r="C60" s="20" t="s">
        <v>202</v>
      </c>
      <c r="D60" s="54">
        <v>800</v>
      </c>
      <c r="F60" s="45" t="s">
        <v>15</v>
      </c>
      <c r="G60" s="27" t="s">
        <v>238</v>
      </c>
      <c r="H60" s="27" t="s">
        <v>239</v>
      </c>
      <c r="I60" s="49">
        <f>D76+$D$79*D66/$D$69</f>
        <v>10.625</v>
      </c>
      <c r="K60" s="279" t="s">
        <v>260</v>
      </c>
      <c r="L60" s="280"/>
      <c r="M60" s="280"/>
      <c r="N60" s="280"/>
      <c r="O60" s="280"/>
      <c r="P60" s="281"/>
    </row>
    <row r="61" spans="1:16" ht="15.75" x14ac:dyDescent="0.25">
      <c r="A61" s="45"/>
      <c r="B61" s="1" t="s">
        <v>203</v>
      </c>
      <c r="C61" s="20" t="s">
        <v>204</v>
      </c>
      <c r="D61" s="54">
        <v>100</v>
      </c>
      <c r="F61" s="45" t="s">
        <v>16</v>
      </c>
      <c r="G61" s="27" t="s">
        <v>240</v>
      </c>
      <c r="H61" s="238" t="s">
        <v>241</v>
      </c>
      <c r="I61" s="49">
        <f>D77+$D$79*D67/$D$69</f>
        <v>3.125</v>
      </c>
      <c r="K61" s="164"/>
      <c r="L61" s="240"/>
      <c r="M61" s="23" t="s">
        <v>117</v>
      </c>
      <c r="N61" s="21" t="s">
        <v>117</v>
      </c>
      <c r="O61" s="23" t="s">
        <v>118</v>
      </c>
      <c r="P61" s="241" t="s">
        <v>118</v>
      </c>
    </row>
    <row r="62" spans="1:16" ht="15.75" x14ac:dyDescent="0.25">
      <c r="B62" s="1" t="s">
        <v>196</v>
      </c>
      <c r="C62" s="20" t="s">
        <v>197</v>
      </c>
      <c r="D62" s="54">
        <v>0</v>
      </c>
      <c r="F62" s="47" t="s">
        <v>17</v>
      </c>
      <c r="G62" s="28" t="s">
        <v>242</v>
      </c>
      <c r="H62" s="239" t="s">
        <v>243</v>
      </c>
      <c r="I62" s="64">
        <f>D78+$D$79*D68/$D$69</f>
        <v>77.5</v>
      </c>
      <c r="K62" s="167" t="s">
        <v>109</v>
      </c>
      <c r="L62" s="242" t="s">
        <v>140</v>
      </c>
      <c r="M62" s="168" t="s">
        <v>180</v>
      </c>
      <c r="N62" s="154" t="s">
        <v>139</v>
      </c>
      <c r="O62" s="168" t="s">
        <v>180</v>
      </c>
      <c r="P62" s="204" t="s">
        <v>139</v>
      </c>
    </row>
    <row r="63" spans="1:16" ht="30" x14ac:dyDescent="0.25">
      <c r="B63" s="1" t="s">
        <v>477</v>
      </c>
      <c r="C63" s="20" t="s">
        <v>478</v>
      </c>
      <c r="D63" s="115">
        <v>20</v>
      </c>
      <c r="K63" s="169" t="s">
        <v>261</v>
      </c>
      <c r="L63" s="146" t="s">
        <v>94</v>
      </c>
      <c r="M63" s="165" t="s">
        <v>52</v>
      </c>
      <c r="N63" s="170">
        <f>1000*D64/D54</f>
        <v>3.9624999999999999</v>
      </c>
      <c r="O63" s="165" t="s">
        <v>110</v>
      </c>
      <c r="P63" s="171">
        <f>1000*(D64-D71)/D54</f>
        <v>3.9125000000000001</v>
      </c>
    </row>
    <row r="64" spans="1:16" ht="30" x14ac:dyDescent="0.25">
      <c r="A64" s="234" t="s">
        <v>4</v>
      </c>
      <c r="B64" s="28" t="s">
        <v>205</v>
      </c>
      <c r="C64" s="29" t="s">
        <v>206</v>
      </c>
      <c r="D64" s="62">
        <f>D59+D60+D61-D62-D63</f>
        <v>1585</v>
      </c>
      <c r="F64" s="50" t="s">
        <v>180</v>
      </c>
      <c r="G64" s="25" t="s">
        <v>181</v>
      </c>
      <c r="H64" s="25" t="s">
        <v>182</v>
      </c>
      <c r="I64" s="59" t="s">
        <v>3</v>
      </c>
      <c r="K64" s="169" t="s">
        <v>262</v>
      </c>
      <c r="L64" s="146" t="s">
        <v>93</v>
      </c>
      <c r="M64" s="165" t="s">
        <v>53</v>
      </c>
      <c r="N64" s="172">
        <f>1000*I71/D48</f>
        <v>2.2257964693480918</v>
      </c>
      <c r="O64" s="165" t="s">
        <v>111</v>
      </c>
      <c r="P64" s="171">
        <f>1000*(D65+I59)/D48</f>
        <v>2.1993243243243241</v>
      </c>
    </row>
    <row r="65" spans="1:16" x14ac:dyDescent="0.25">
      <c r="A65" s="45"/>
      <c r="B65" s="1" t="s">
        <v>207</v>
      </c>
      <c r="C65" s="20" t="s">
        <v>208</v>
      </c>
      <c r="D65" s="54">
        <v>700</v>
      </c>
      <c r="F65" s="45" t="s">
        <v>18</v>
      </c>
      <c r="G65" s="27" t="s">
        <v>244</v>
      </c>
      <c r="H65" s="27" t="s">
        <v>245</v>
      </c>
      <c r="I65" s="49">
        <f>$D$71*I110/$D$100</f>
        <v>9.7946936587938787</v>
      </c>
      <c r="K65" s="169" t="s">
        <v>263</v>
      </c>
      <c r="L65" s="146" t="s">
        <v>93</v>
      </c>
      <c r="M65" s="165" t="s">
        <v>54</v>
      </c>
      <c r="N65" s="170" t="str">
        <f>IFERROR(1000*I72/D49,"-")</f>
        <v>-</v>
      </c>
      <c r="O65" s="165" t="s">
        <v>112</v>
      </c>
      <c r="P65" s="303" t="str">
        <f>IFERROR(1000*(D66+I60)/D49,"-")</f>
        <v>-</v>
      </c>
    </row>
    <row r="66" spans="1:16" ht="30" x14ac:dyDescent="0.25">
      <c r="A66" s="45"/>
      <c r="B66" s="1" t="s">
        <v>209</v>
      </c>
      <c r="C66" s="1" t="s">
        <v>210</v>
      </c>
      <c r="D66" s="54">
        <v>50</v>
      </c>
      <c r="F66" s="45" t="s">
        <v>19</v>
      </c>
      <c r="G66" s="27" t="s">
        <v>246</v>
      </c>
      <c r="H66" s="27" t="s">
        <v>247</v>
      </c>
      <c r="I66" s="49">
        <f>$D$71*I111/$D$100</f>
        <v>1.0792764839495785</v>
      </c>
      <c r="J66" s="36"/>
      <c r="K66" s="169" t="s">
        <v>264</v>
      </c>
      <c r="L66" s="146" t="s">
        <v>93</v>
      </c>
      <c r="M66" s="165" t="s">
        <v>69</v>
      </c>
      <c r="N66" s="170" t="str">
        <f>IFERROR(1000*(I71/D48+I72/D49),"-")</f>
        <v>-</v>
      </c>
      <c r="O66" s="165" t="s">
        <v>113</v>
      </c>
      <c r="P66" s="303" t="str">
        <f>IFERROR(P64+P65,"-")</f>
        <v>-</v>
      </c>
    </row>
    <row r="67" spans="1:16" x14ac:dyDescent="0.25">
      <c r="A67" s="45"/>
      <c r="B67" s="1" t="s">
        <v>211</v>
      </c>
      <c r="C67" s="1" t="s">
        <v>212</v>
      </c>
      <c r="D67" s="112">
        <v>10</v>
      </c>
      <c r="F67" s="45" t="s">
        <v>45</v>
      </c>
      <c r="G67" s="27" t="s">
        <v>248</v>
      </c>
      <c r="H67" s="27" t="s">
        <v>249</v>
      </c>
      <c r="I67" s="46">
        <f>$D$71*I112/$D$100</f>
        <v>7.7980292632977538E-2</v>
      </c>
      <c r="J67" s="36"/>
      <c r="K67" s="169" t="s">
        <v>265</v>
      </c>
      <c r="L67" s="147" t="s">
        <v>95</v>
      </c>
      <c r="M67" s="165" t="s">
        <v>76</v>
      </c>
      <c r="N67" s="170">
        <f>1000*I74/D52</f>
        <v>1.7163701239115587</v>
      </c>
      <c r="O67" s="165" t="s">
        <v>114</v>
      </c>
      <c r="P67" s="303">
        <f>1000*(D68+I62)/D52</f>
        <v>1.6937500000000001</v>
      </c>
    </row>
    <row r="68" spans="1:16" ht="15.75" x14ac:dyDescent="0.25">
      <c r="A68" s="45"/>
      <c r="B68" s="1" t="s">
        <v>213</v>
      </c>
      <c r="C68" s="1" t="s">
        <v>214</v>
      </c>
      <c r="D68" s="112">
        <v>600</v>
      </c>
      <c r="E68" s="12"/>
      <c r="F68" s="47" t="s">
        <v>46</v>
      </c>
      <c r="G68" s="28" t="s">
        <v>250</v>
      </c>
      <c r="H68" s="28" t="s">
        <v>251</v>
      </c>
      <c r="I68" s="48">
        <f>$D$71*I113/$D$100</f>
        <v>9.0480495646235664</v>
      </c>
      <c r="J68" s="37"/>
      <c r="K68" s="169" t="s">
        <v>266</v>
      </c>
      <c r="L68" s="147" t="s">
        <v>95</v>
      </c>
      <c r="M68" s="165" t="s">
        <v>77</v>
      </c>
      <c r="N68" s="170" t="str">
        <f>IFERROR(1000*(I73/D50+I74/D52),"-")</f>
        <v>-</v>
      </c>
      <c r="O68" s="165" t="s">
        <v>115</v>
      </c>
      <c r="P68" s="303" t="str">
        <f>IFERROR(1000*((D67+I61)/D50+(D68+I62)/D52),"-")</f>
        <v>-</v>
      </c>
    </row>
    <row r="69" spans="1:16" ht="16.5" thickBot="1" x14ac:dyDescent="0.3">
      <c r="A69" s="45" t="s">
        <v>5</v>
      </c>
      <c r="B69" s="27" t="s">
        <v>215</v>
      </c>
      <c r="C69" s="27" t="s">
        <v>216</v>
      </c>
      <c r="D69" s="61">
        <f>D65+D66+D67+D68</f>
        <v>1360</v>
      </c>
      <c r="E69" s="12"/>
      <c r="I69" s="35"/>
      <c r="J69" s="38"/>
      <c r="K69" s="173" t="s">
        <v>267</v>
      </c>
      <c r="L69" s="148" t="s">
        <v>89</v>
      </c>
      <c r="M69" s="174" t="s">
        <v>107</v>
      </c>
      <c r="N69" s="302">
        <f>(D60+D61)/D64</f>
        <v>0.56782334384858046</v>
      </c>
      <c r="O69" s="174" t="s">
        <v>116</v>
      </c>
      <c r="P69" s="304">
        <f>(D60+D61)/(D64-D71)</f>
        <v>0.57507987220447288</v>
      </c>
    </row>
    <row r="70" spans="1:16" ht="30" x14ac:dyDescent="0.25">
      <c r="A70" s="45"/>
      <c r="B70" s="31" t="s">
        <v>217</v>
      </c>
      <c r="C70" s="31" t="s">
        <v>218</v>
      </c>
      <c r="D70" s="54">
        <v>75</v>
      </c>
      <c r="E70" s="12"/>
      <c r="F70" s="50" t="s">
        <v>180</v>
      </c>
      <c r="G70" s="25" t="s">
        <v>181</v>
      </c>
      <c r="H70" s="25" t="s">
        <v>182</v>
      </c>
      <c r="I70" s="59" t="s">
        <v>3</v>
      </c>
      <c r="J70" s="37"/>
    </row>
    <row r="71" spans="1:16" ht="30" x14ac:dyDescent="0.25">
      <c r="A71" s="47"/>
      <c r="B71" s="68" t="s">
        <v>219</v>
      </c>
      <c r="C71" s="2" t="s">
        <v>220</v>
      </c>
      <c r="D71" s="113">
        <v>20</v>
      </c>
      <c r="E71" s="12"/>
      <c r="F71" s="45" t="s">
        <v>47</v>
      </c>
      <c r="G71" s="27" t="s">
        <v>252</v>
      </c>
      <c r="H71" s="27" t="s">
        <v>253</v>
      </c>
      <c r="I71" s="51">
        <f>D65+I59+I65</f>
        <v>823.5446936587939</v>
      </c>
      <c r="J71" s="37"/>
    </row>
    <row r="72" spans="1:16" ht="15.75" x14ac:dyDescent="0.25">
      <c r="A72" s="234" t="s">
        <v>10</v>
      </c>
      <c r="B72" s="28" t="s">
        <v>221</v>
      </c>
      <c r="C72" s="28" t="s">
        <v>222</v>
      </c>
      <c r="D72" s="62">
        <f>D69+D70+D71</f>
        <v>1455</v>
      </c>
      <c r="E72" s="12"/>
      <c r="F72" s="45" t="s">
        <v>48</v>
      </c>
      <c r="G72" s="27" t="s">
        <v>254</v>
      </c>
      <c r="H72" s="27" t="s">
        <v>255</v>
      </c>
      <c r="I72" s="51">
        <f>D66+I60+I66</f>
        <v>61.704276483949577</v>
      </c>
      <c r="J72" s="37"/>
    </row>
    <row r="73" spans="1:16" ht="30" x14ac:dyDescent="0.25">
      <c r="A73" s="236" t="s">
        <v>11</v>
      </c>
      <c r="B73" s="34" t="s">
        <v>75</v>
      </c>
      <c r="C73" s="237" t="s">
        <v>223</v>
      </c>
      <c r="D73" s="114">
        <f>D64-D72</f>
        <v>130</v>
      </c>
      <c r="E73" s="12"/>
      <c r="F73" s="45" t="s">
        <v>50</v>
      </c>
      <c r="G73" s="27" t="s">
        <v>256</v>
      </c>
      <c r="H73" s="27" t="s">
        <v>257</v>
      </c>
      <c r="I73" s="52">
        <f>D67+I61+I67</f>
        <v>13.202980292632978</v>
      </c>
      <c r="J73" s="37"/>
    </row>
    <row r="74" spans="1:16" ht="15.75" x14ac:dyDescent="0.25">
      <c r="A74" s="22" t="s">
        <v>12</v>
      </c>
      <c r="B74" s="27" t="s">
        <v>224</v>
      </c>
      <c r="C74" s="27" t="s">
        <v>225</v>
      </c>
      <c r="D74" s="61">
        <f>D70+D73</f>
        <v>205</v>
      </c>
      <c r="E74" s="12"/>
      <c r="F74" s="47" t="s">
        <v>51</v>
      </c>
      <c r="G74" s="28" t="s">
        <v>49</v>
      </c>
      <c r="H74" s="28" t="s">
        <v>258</v>
      </c>
      <c r="I74" s="53">
        <f>D68+I62+I68</f>
        <v>686.54804956462351</v>
      </c>
      <c r="J74" s="37"/>
    </row>
    <row r="75" spans="1:16" ht="30" x14ac:dyDescent="0.25">
      <c r="B75" s="1" t="s">
        <v>226</v>
      </c>
      <c r="C75" s="1" t="s">
        <v>227</v>
      </c>
      <c r="D75" s="115">
        <v>35</v>
      </c>
      <c r="E75" s="12"/>
      <c r="J75" s="37"/>
    </row>
    <row r="76" spans="1:16" ht="30" x14ac:dyDescent="0.25">
      <c r="B76" s="1" t="s">
        <v>228</v>
      </c>
      <c r="C76" s="1" t="s">
        <v>229</v>
      </c>
      <c r="D76" s="115">
        <v>5</v>
      </c>
    </row>
    <row r="77" spans="1:16" ht="30" x14ac:dyDescent="0.25">
      <c r="B77" s="1" t="s">
        <v>230</v>
      </c>
      <c r="C77" s="1" t="s">
        <v>231</v>
      </c>
      <c r="D77" s="115">
        <v>2</v>
      </c>
      <c r="E77" s="13"/>
    </row>
    <row r="78" spans="1:16" ht="30" x14ac:dyDescent="0.25">
      <c r="B78" s="1" t="s">
        <v>232</v>
      </c>
      <c r="C78" s="1" t="s">
        <v>233</v>
      </c>
      <c r="D78" s="115">
        <v>10</v>
      </c>
      <c r="E78" s="13"/>
    </row>
    <row r="79" spans="1:16" ht="30" x14ac:dyDescent="0.25">
      <c r="A79" s="234" t="s">
        <v>13</v>
      </c>
      <c r="B79" s="28" t="s">
        <v>234</v>
      </c>
      <c r="C79" s="28" t="s">
        <v>235</v>
      </c>
      <c r="D79" s="55">
        <f>D74-D75-D76-D77-D78</f>
        <v>153</v>
      </c>
      <c r="E79" s="13"/>
    </row>
    <row r="80" spans="1:16" x14ac:dyDescent="0.25">
      <c r="D80" s="13"/>
      <c r="E80" s="13"/>
      <c r="F80" s="23"/>
      <c r="H80" s="3"/>
    </row>
    <row r="81" spans="1:16" ht="33.75" customHeight="1" x14ac:dyDescent="0.25">
      <c r="A81" s="40"/>
      <c r="B81" s="5"/>
      <c r="C81" s="5"/>
      <c r="D81" s="15"/>
      <c r="E81" s="16"/>
      <c r="F81" s="5"/>
      <c r="G81" s="5"/>
      <c r="H81" s="6"/>
      <c r="I81" s="6"/>
      <c r="J81" s="5"/>
      <c r="K81" s="5"/>
      <c r="L81" s="5"/>
      <c r="M81" s="5"/>
      <c r="N81" s="5"/>
      <c r="O81" s="5"/>
      <c r="P81" s="5"/>
    </row>
    <row r="82" spans="1:16" ht="32.25" thickBot="1" x14ac:dyDescent="0.4">
      <c r="A82" s="233" t="s">
        <v>268</v>
      </c>
      <c r="C82" s="175" t="s">
        <v>269</v>
      </c>
      <c r="O82" s="243"/>
    </row>
    <row r="83" spans="1:16" ht="21" x14ac:dyDescent="0.35">
      <c r="A83" s="50" t="s">
        <v>180</v>
      </c>
      <c r="B83" s="25" t="s">
        <v>181</v>
      </c>
      <c r="C83" s="25" t="s">
        <v>182</v>
      </c>
      <c r="D83" s="59" t="s">
        <v>3</v>
      </c>
      <c r="F83" s="50" t="s">
        <v>180</v>
      </c>
      <c r="G83" s="25" t="s">
        <v>181</v>
      </c>
      <c r="H83" s="25" t="s">
        <v>182</v>
      </c>
      <c r="I83" s="59" t="s">
        <v>3</v>
      </c>
      <c r="K83" s="76" t="s">
        <v>198</v>
      </c>
      <c r="L83" s="77"/>
      <c r="M83" s="77"/>
      <c r="N83" s="77"/>
      <c r="O83" s="77"/>
      <c r="P83" s="244"/>
    </row>
    <row r="84" spans="1:16" ht="30" x14ac:dyDescent="0.25">
      <c r="A84" s="43"/>
      <c r="B84" s="18" t="s">
        <v>0</v>
      </c>
      <c r="C84" s="176" t="s">
        <v>270</v>
      </c>
      <c r="D84" s="111">
        <v>5000</v>
      </c>
      <c r="F84" s="45"/>
      <c r="G84" s="1" t="s">
        <v>312</v>
      </c>
      <c r="H84" s="201" t="s">
        <v>313</v>
      </c>
      <c r="I84" s="54">
        <v>280</v>
      </c>
      <c r="K84" s="177" t="s">
        <v>358</v>
      </c>
      <c r="L84" s="20"/>
      <c r="M84" s="20"/>
      <c r="N84" s="20"/>
      <c r="O84" s="20"/>
      <c r="P84" s="178"/>
    </row>
    <row r="85" spans="1:16" ht="30" x14ac:dyDescent="0.25">
      <c r="A85" s="45"/>
      <c r="B85" s="1" t="s">
        <v>1</v>
      </c>
      <c r="C85" s="20" t="s">
        <v>271</v>
      </c>
      <c r="D85" s="54">
        <v>1000</v>
      </c>
      <c r="F85" s="45"/>
      <c r="G85" s="1" t="s">
        <v>314</v>
      </c>
      <c r="H85" s="31" t="s">
        <v>315</v>
      </c>
      <c r="I85" s="54">
        <v>0</v>
      </c>
      <c r="K85" s="179" t="s">
        <v>359</v>
      </c>
      <c r="L85" s="163"/>
      <c r="M85" s="163"/>
      <c r="N85" s="163"/>
      <c r="O85" s="163"/>
      <c r="P85" s="180"/>
    </row>
    <row r="86" spans="1:16" x14ac:dyDescent="0.25">
      <c r="A86" s="45"/>
      <c r="B86" s="1" t="s">
        <v>272</v>
      </c>
      <c r="C86" s="20" t="s">
        <v>273</v>
      </c>
      <c r="D86" s="54">
        <v>10</v>
      </c>
      <c r="F86" s="45"/>
      <c r="G86" s="1" t="s">
        <v>316</v>
      </c>
      <c r="H86" s="31" t="s">
        <v>317</v>
      </c>
      <c r="I86" s="54">
        <v>0</v>
      </c>
      <c r="K86" s="181"/>
      <c r="L86" s="182"/>
      <c r="M86" s="165" t="s">
        <v>117</v>
      </c>
      <c r="N86" s="166" t="s">
        <v>117</v>
      </c>
      <c r="O86" s="165" t="s">
        <v>118</v>
      </c>
      <c r="P86" s="183" t="s">
        <v>118</v>
      </c>
    </row>
    <row r="87" spans="1:16" x14ac:dyDescent="0.25">
      <c r="A87" s="45"/>
      <c r="B87" s="1" t="s">
        <v>274</v>
      </c>
      <c r="C87" s="20" t="s">
        <v>275</v>
      </c>
      <c r="D87" s="54">
        <v>20</v>
      </c>
      <c r="F87" s="45"/>
      <c r="G87" s="1" t="s">
        <v>318</v>
      </c>
      <c r="H87" s="31" t="s">
        <v>319</v>
      </c>
      <c r="I87" s="54">
        <v>0</v>
      </c>
      <c r="K87" s="184" t="s">
        <v>360</v>
      </c>
      <c r="L87" s="150" t="s">
        <v>140</v>
      </c>
      <c r="M87" s="168" t="s">
        <v>180</v>
      </c>
      <c r="N87" s="154" t="s">
        <v>139</v>
      </c>
      <c r="O87" s="168" t="s">
        <v>180</v>
      </c>
      <c r="P87" s="204" t="s">
        <v>139</v>
      </c>
    </row>
    <row r="88" spans="1:16" ht="30" x14ac:dyDescent="0.25">
      <c r="A88" s="45"/>
      <c r="B88" s="1" t="s">
        <v>276</v>
      </c>
      <c r="C88" s="20" t="s">
        <v>277</v>
      </c>
      <c r="D88" s="54">
        <v>15</v>
      </c>
      <c r="F88" s="45"/>
      <c r="G88" s="31" t="s">
        <v>320</v>
      </c>
      <c r="H88" s="67" t="s">
        <v>321</v>
      </c>
      <c r="I88" s="54">
        <v>0</v>
      </c>
      <c r="K88" s="169" t="s">
        <v>361</v>
      </c>
      <c r="L88" s="151" t="s">
        <v>94</v>
      </c>
      <c r="M88" s="165" t="s">
        <v>61</v>
      </c>
      <c r="N88" s="170">
        <f>1000*D100/D48</f>
        <v>23.632432432432431</v>
      </c>
      <c r="O88" s="165" t="s">
        <v>87</v>
      </c>
      <c r="P88" s="185">
        <f>1000*(D100-(D90-D94))/D54</f>
        <v>14.484999999999999</v>
      </c>
    </row>
    <row r="89" spans="1:16" x14ac:dyDescent="0.25">
      <c r="A89" s="47" t="s">
        <v>6</v>
      </c>
      <c r="B89" s="29" t="s">
        <v>278</v>
      </c>
      <c r="C89" s="29" t="s">
        <v>281</v>
      </c>
      <c r="D89" s="55">
        <f>SUM(D84:D88)</f>
        <v>6045</v>
      </c>
      <c r="F89" s="45"/>
      <c r="G89" s="31" t="s">
        <v>322</v>
      </c>
      <c r="H89" s="67" t="s">
        <v>323</v>
      </c>
      <c r="I89" s="54">
        <v>20</v>
      </c>
      <c r="K89" s="169" t="s">
        <v>362</v>
      </c>
      <c r="L89" s="151" t="s">
        <v>93</v>
      </c>
      <c r="M89" s="165" t="s">
        <v>70</v>
      </c>
      <c r="N89" s="170">
        <f>1000*I110/D48</f>
        <v>11.573621804391037</v>
      </c>
      <c r="O89" s="165" t="s">
        <v>88</v>
      </c>
      <c r="P89" s="186">
        <f>1000*(I110-(D90-D94))/D48</f>
        <v>3.6006488314180634</v>
      </c>
    </row>
    <row r="90" spans="1:16" x14ac:dyDescent="0.25">
      <c r="A90" s="45"/>
      <c r="B90" s="144" t="s">
        <v>279</v>
      </c>
      <c r="C90" s="20" t="s">
        <v>280</v>
      </c>
      <c r="D90" s="54">
        <v>3000</v>
      </c>
      <c r="F90" s="45"/>
      <c r="G90" s="31" t="s">
        <v>324</v>
      </c>
      <c r="H90" s="67" t="s">
        <v>325</v>
      </c>
      <c r="I90" s="54">
        <v>10</v>
      </c>
      <c r="K90" s="169" t="s">
        <v>263</v>
      </c>
      <c r="L90" s="151" t="s">
        <v>93</v>
      </c>
      <c r="M90" s="165" t="s">
        <v>79</v>
      </c>
      <c r="N90" s="170" t="str">
        <f>IFERROR(1000*I111/D49,"-")</f>
        <v>-</v>
      </c>
      <c r="O90" s="20"/>
      <c r="P90" s="178"/>
    </row>
    <row r="91" spans="1:16" x14ac:dyDescent="0.25">
      <c r="A91" s="47" t="s">
        <v>7</v>
      </c>
      <c r="B91" s="29" t="s">
        <v>82</v>
      </c>
      <c r="C91" s="29" t="s">
        <v>282</v>
      </c>
      <c r="D91" s="55">
        <f>D89+D90</f>
        <v>9045</v>
      </c>
      <c r="F91" s="45"/>
      <c r="G91" s="31" t="s">
        <v>326</v>
      </c>
      <c r="H91" s="67" t="s">
        <v>327</v>
      </c>
      <c r="I91" s="54">
        <v>170</v>
      </c>
      <c r="K91" s="169" t="s">
        <v>264</v>
      </c>
      <c r="L91" s="151" t="s">
        <v>93</v>
      </c>
      <c r="M91" s="165" t="s">
        <v>81</v>
      </c>
      <c r="N91" s="170" t="str">
        <f>IFERROR(1000*(I110/D48+I111/D49),"-")</f>
        <v>-</v>
      </c>
      <c r="O91" s="165" t="s">
        <v>106</v>
      </c>
      <c r="P91" s="185" t="str">
        <f>IFERROR(1000*((I110-(D90-D94))/D48+I111/D49),"-")</f>
        <v>-</v>
      </c>
    </row>
    <row r="92" spans="1:16" x14ac:dyDescent="0.25">
      <c r="A92" s="45"/>
      <c r="B92" s="1" t="s">
        <v>283</v>
      </c>
      <c r="C92" s="20" t="s">
        <v>284</v>
      </c>
      <c r="D92" s="54">
        <v>20</v>
      </c>
      <c r="F92" s="47" t="s">
        <v>23</v>
      </c>
      <c r="G92" s="28" t="s">
        <v>328</v>
      </c>
      <c r="H92" s="29" t="s">
        <v>329</v>
      </c>
      <c r="I92" s="55">
        <f>SUM(I84:I87)-SUM(I88:I91)-D98-D99</f>
        <v>-30</v>
      </c>
      <c r="K92" s="169" t="s">
        <v>265</v>
      </c>
      <c r="L92" s="152" t="s">
        <v>95</v>
      </c>
      <c r="M92" s="165" t="s">
        <v>83</v>
      </c>
      <c r="N92" s="170">
        <f>1000*I113/D52</f>
        <v>9.8895181741335598</v>
      </c>
      <c r="O92" s="20"/>
      <c r="P92" s="178"/>
    </row>
    <row r="93" spans="1:16" ht="15.75" thickBot="1" x14ac:dyDescent="0.3">
      <c r="A93" s="45"/>
      <c r="B93" s="1" t="s">
        <v>479</v>
      </c>
      <c r="C93" s="20" t="s">
        <v>285</v>
      </c>
      <c r="D93" s="54">
        <v>160</v>
      </c>
      <c r="K93" s="187" t="s">
        <v>266</v>
      </c>
      <c r="L93" s="153" t="s">
        <v>95</v>
      </c>
      <c r="M93" s="174" t="s">
        <v>84</v>
      </c>
      <c r="N93" s="305" t="str">
        <f>IFERROR(1000*(I112/D50+I113/D52),"-")</f>
        <v>-</v>
      </c>
      <c r="O93" s="189"/>
      <c r="P93" s="190"/>
    </row>
    <row r="94" spans="1:16" ht="15.75" thickBot="1" x14ac:dyDescent="0.3">
      <c r="A94" s="45"/>
      <c r="B94" s="20" t="s">
        <v>480</v>
      </c>
      <c r="C94" s="20" t="s">
        <v>286</v>
      </c>
      <c r="D94" s="115">
        <v>50</v>
      </c>
      <c r="F94" s="50" t="s">
        <v>180</v>
      </c>
      <c r="G94" s="25" t="s">
        <v>181</v>
      </c>
      <c r="H94" s="25" t="s">
        <v>182</v>
      </c>
      <c r="I94" s="59" t="s">
        <v>3</v>
      </c>
      <c r="K94" s="20"/>
      <c r="L94" s="20"/>
      <c r="M94" s="20"/>
      <c r="N94" s="20"/>
      <c r="O94" s="20"/>
      <c r="P94" s="20"/>
    </row>
    <row r="95" spans="1:16" ht="31.5" x14ac:dyDescent="0.35">
      <c r="B95" s="1" t="s">
        <v>71</v>
      </c>
      <c r="C95" s="20" t="s">
        <v>481</v>
      </c>
      <c r="D95" s="115">
        <v>1</v>
      </c>
      <c r="F95" s="43" t="s">
        <v>24</v>
      </c>
      <c r="G95" s="27" t="s">
        <v>330</v>
      </c>
      <c r="H95" s="69" t="s">
        <v>331</v>
      </c>
      <c r="I95" s="157">
        <f>D106+D107+D109+I92</f>
        <v>2909</v>
      </c>
      <c r="K95" s="76" t="s">
        <v>198</v>
      </c>
      <c r="L95" s="191"/>
      <c r="M95" s="191"/>
      <c r="N95" s="192"/>
      <c r="O95" s="20"/>
      <c r="P95" s="20"/>
    </row>
    <row r="96" spans="1:16" ht="30" x14ac:dyDescent="0.25">
      <c r="A96" s="47" t="s">
        <v>9</v>
      </c>
      <c r="B96" s="27" t="s">
        <v>287</v>
      </c>
      <c r="C96" s="20" t="s">
        <v>288</v>
      </c>
      <c r="D96" s="123">
        <f>D91+D92-D93-D94-D95</f>
        <v>8854</v>
      </c>
      <c r="F96" s="45"/>
      <c r="G96" s="1" t="s">
        <v>332</v>
      </c>
      <c r="H96" s="1" t="s">
        <v>333</v>
      </c>
      <c r="I96" s="54">
        <v>70</v>
      </c>
      <c r="K96" s="193" t="s">
        <v>363</v>
      </c>
      <c r="L96" s="247" t="s">
        <v>140</v>
      </c>
      <c r="M96" s="82" t="s">
        <v>180</v>
      </c>
      <c r="N96" s="248" t="s">
        <v>139</v>
      </c>
      <c r="O96" s="20"/>
      <c r="P96" s="20"/>
    </row>
    <row r="97" spans="1:16" ht="30" x14ac:dyDescent="0.25">
      <c r="A97" s="43"/>
      <c r="B97" s="18" t="s">
        <v>289</v>
      </c>
      <c r="C97" s="176" t="s">
        <v>290</v>
      </c>
      <c r="D97" s="245">
        <v>140</v>
      </c>
      <c r="F97" s="45"/>
      <c r="G97" s="1" t="s">
        <v>334</v>
      </c>
      <c r="H97" s="1" t="s">
        <v>335</v>
      </c>
      <c r="I97" s="54">
        <v>10</v>
      </c>
      <c r="K97" s="169" t="s">
        <v>364</v>
      </c>
      <c r="L97" s="146" t="s">
        <v>89</v>
      </c>
      <c r="M97" s="165" t="s">
        <v>85</v>
      </c>
      <c r="N97" s="194">
        <f>(D90-D94)/D100</f>
        <v>0.33737419945105213</v>
      </c>
      <c r="O97" s="20"/>
      <c r="P97" s="20"/>
    </row>
    <row r="98" spans="1:16" ht="30.75" thickBot="1" x14ac:dyDescent="0.3">
      <c r="B98" s="1" t="s">
        <v>482</v>
      </c>
      <c r="C98" s="20" t="s">
        <v>292</v>
      </c>
      <c r="D98" s="54">
        <v>90</v>
      </c>
      <c r="F98" s="45"/>
      <c r="G98" s="1" t="s">
        <v>336</v>
      </c>
      <c r="H98" s="1" t="s">
        <v>337</v>
      </c>
      <c r="I98" s="54">
        <v>2</v>
      </c>
      <c r="K98" s="173" t="s">
        <v>365</v>
      </c>
      <c r="L98" s="155" t="s">
        <v>93</v>
      </c>
      <c r="M98" s="174" t="s">
        <v>86</v>
      </c>
      <c r="N98" s="195">
        <f>1000*D90/D48</f>
        <v>8.1081081081081088</v>
      </c>
      <c r="O98" s="20"/>
      <c r="P98" s="20"/>
    </row>
    <row r="99" spans="1:16" ht="30" x14ac:dyDescent="0.25">
      <c r="A99" s="45"/>
      <c r="B99" s="1" t="s">
        <v>291</v>
      </c>
      <c r="C99" s="20" t="s">
        <v>483</v>
      </c>
      <c r="D99" s="115">
        <v>20</v>
      </c>
      <c r="F99" s="45"/>
      <c r="G99" s="1" t="s">
        <v>338</v>
      </c>
      <c r="H99" s="1" t="s">
        <v>339</v>
      </c>
      <c r="I99" s="54">
        <v>30</v>
      </c>
    </row>
    <row r="100" spans="1:16" ht="30" x14ac:dyDescent="0.25">
      <c r="A100" s="47" t="s">
        <v>8</v>
      </c>
      <c r="B100" s="28" t="s">
        <v>293</v>
      </c>
      <c r="C100" s="29" t="s">
        <v>294</v>
      </c>
      <c r="D100" s="62">
        <f>D96-D98-D99</f>
        <v>8744</v>
      </c>
      <c r="F100" s="47" t="s">
        <v>25</v>
      </c>
      <c r="G100" s="28" t="s">
        <v>340</v>
      </c>
      <c r="H100" s="2" t="s">
        <v>341</v>
      </c>
      <c r="I100" s="55">
        <f>I95-I96-I97-I98-I99</f>
        <v>2797</v>
      </c>
    </row>
    <row r="101" spans="1:16" ht="30" x14ac:dyDescent="0.25">
      <c r="A101" s="45"/>
      <c r="B101" s="1" t="s">
        <v>295</v>
      </c>
      <c r="C101" s="20" t="s">
        <v>300</v>
      </c>
      <c r="D101" s="54">
        <v>3050</v>
      </c>
    </row>
    <row r="102" spans="1:16" ht="30" x14ac:dyDescent="0.25">
      <c r="A102" s="45"/>
      <c r="B102" s="1" t="s">
        <v>296</v>
      </c>
      <c r="C102" s="20" t="s">
        <v>302</v>
      </c>
      <c r="D102" s="54">
        <v>300</v>
      </c>
      <c r="F102" s="50" t="s">
        <v>180</v>
      </c>
      <c r="G102" s="25" t="s">
        <v>181</v>
      </c>
      <c r="H102" s="25" t="s">
        <v>182</v>
      </c>
      <c r="I102" s="59" t="s">
        <v>3</v>
      </c>
    </row>
    <row r="103" spans="1:16" ht="30" x14ac:dyDescent="0.25">
      <c r="A103" s="45"/>
      <c r="B103" s="1" t="s">
        <v>297</v>
      </c>
      <c r="C103" s="20" t="s">
        <v>303</v>
      </c>
      <c r="D103" s="115">
        <v>15</v>
      </c>
      <c r="F103" s="43" t="s">
        <v>26</v>
      </c>
      <c r="G103" s="27" t="s">
        <v>342</v>
      </c>
      <c r="H103" s="30" t="s">
        <v>343</v>
      </c>
      <c r="I103" s="56">
        <f>I96+$I$100*D101/$D$105</f>
        <v>1512.240067624683</v>
      </c>
    </row>
    <row r="104" spans="1:16" ht="30" x14ac:dyDescent="0.25">
      <c r="A104" s="45"/>
      <c r="B104" s="1" t="s">
        <v>298</v>
      </c>
      <c r="C104" s="20" t="s">
        <v>304</v>
      </c>
      <c r="D104" s="115">
        <v>2550</v>
      </c>
      <c r="F104" s="45" t="s">
        <v>35</v>
      </c>
      <c r="G104" s="27" t="s">
        <v>344</v>
      </c>
      <c r="H104" s="27" t="s">
        <v>345</v>
      </c>
      <c r="I104" s="51">
        <f>I97+$I$100*D102/$D$105</f>
        <v>151.85967878275571</v>
      </c>
    </row>
    <row r="105" spans="1:16" x14ac:dyDescent="0.25">
      <c r="A105" s="47" t="s">
        <v>22</v>
      </c>
      <c r="B105" s="28" t="s">
        <v>299</v>
      </c>
      <c r="C105" s="29" t="s">
        <v>301</v>
      </c>
      <c r="D105" s="55">
        <f>D101+D102+D103+D104</f>
        <v>5915</v>
      </c>
      <c r="F105" s="45" t="s">
        <v>36</v>
      </c>
      <c r="G105" s="27" t="s">
        <v>346</v>
      </c>
      <c r="H105" s="27" t="s">
        <v>347</v>
      </c>
      <c r="I105" s="57">
        <f>I98+$I$100*D103/$D$105</f>
        <v>9.0929839391377847</v>
      </c>
      <c r="K105" s="37"/>
    </row>
    <row r="106" spans="1:16" ht="45" x14ac:dyDescent="0.25">
      <c r="A106" s="45"/>
      <c r="B106" s="1" t="s">
        <v>305</v>
      </c>
      <c r="C106" s="67" t="s">
        <v>306</v>
      </c>
      <c r="D106" s="54">
        <v>340</v>
      </c>
      <c r="F106" s="45" t="s">
        <v>55</v>
      </c>
      <c r="G106" s="27" t="s">
        <v>348</v>
      </c>
      <c r="H106" s="27" t="s">
        <v>349</v>
      </c>
      <c r="I106" s="52">
        <f>I99+$I$100*D104/$D$105</f>
        <v>1235.8072696534234</v>
      </c>
    </row>
    <row r="107" spans="1:16" x14ac:dyDescent="0.25">
      <c r="A107" s="45"/>
      <c r="B107" s="1" t="s">
        <v>307</v>
      </c>
      <c r="C107" s="20" t="s">
        <v>308</v>
      </c>
      <c r="D107" s="54">
        <v>40</v>
      </c>
      <c r="F107" s="19"/>
      <c r="G107" s="246"/>
      <c r="H107" s="39" t="s">
        <v>350</v>
      </c>
      <c r="I107" s="58">
        <f>I103+I104+I105+I106-I95</f>
        <v>0</v>
      </c>
    </row>
    <row r="108" spans="1:16" x14ac:dyDescent="0.25">
      <c r="A108" s="47" t="s">
        <v>20</v>
      </c>
      <c r="B108" s="28" t="s">
        <v>309</v>
      </c>
      <c r="C108" s="29" t="s">
        <v>310</v>
      </c>
      <c r="D108" s="55">
        <f>D105+D106+D107</f>
        <v>6295</v>
      </c>
    </row>
    <row r="109" spans="1:16" ht="30" x14ac:dyDescent="0.25">
      <c r="A109" s="47" t="s">
        <v>21</v>
      </c>
      <c r="B109" s="28" t="s">
        <v>78</v>
      </c>
      <c r="C109" s="29" t="s">
        <v>311</v>
      </c>
      <c r="D109" s="55">
        <f>D96-D108</f>
        <v>2559</v>
      </c>
      <c r="F109" s="50" t="s">
        <v>180</v>
      </c>
      <c r="G109" s="25" t="s">
        <v>181</v>
      </c>
      <c r="H109" s="25" t="s">
        <v>182</v>
      </c>
      <c r="I109" s="59" t="s">
        <v>3</v>
      </c>
    </row>
    <row r="110" spans="1:16" ht="15.75" x14ac:dyDescent="0.25">
      <c r="F110" s="45" t="s">
        <v>57</v>
      </c>
      <c r="G110" s="27" t="s">
        <v>351</v>
      </c>
      <c r="H110" s="27" t="s">
        <v>352</v>
      </c>
      <c r="I110" s="60">
        <f>D101+I103+I88-I84</f>
        <v>4282.2400676246834</v>
      </c>
      <c r="J110" s="70"/>
    </row>
    <row r="111" spans="1:16" x14ac:dyDescent="0.25">
      <c r="F111" s="45" t="s">
        <v>58</v>
      </c>
      <c r="G111" s="27" t="s">
        <v>353</v>
      </c>
      <c r="H111" s="27" t="s">
        <v>354</v>
      </c>
      <c r="I111" s="51">
        <f>D102+I104+I89-I85</f>
        <v>471.85967878275574</v>
      </c>
    </row>
    <row r="112" spans="1:16" x14ac:dyDescent="0.25">
      <c r="F112" s="45" t="s">
        <v>59</v>
      </c>
      <c r="G112" s="27" t="s">
        <v>355</v>
      </c>
      <c r="H112" s="27" t="s">
        <v>356</v>
      </c>
      <c r="I112" s="61">
        <f>D103+I105+I90-I86</f>
        <v>34.092983939137781</v>
      </c>
    </row>
    <row r="113" spans="1:16" x14ac:dyDescent="0.25">
      <c r="F113" s="47" t="s">
        <v>60</v>
      </c>
      <c r="G113" s="28" t="s">
        <v>56</v>
      </c>
      <c r="H113" s="28" t="s">
        <v>357</v>
      </c>
      <c r="I113" s="62">
        <f>D104+I106+I91-I87</f>
        <v>3955.8072696534236</v>
      </c>
    </row>
    <row r="115" spans="1:16" x14ac:dyDescent="0.25">
      <c r="A115" s="40"/>
      <c r="B115" s="5"/>
      <c r="C115" s="5"/>
      <c r="D115" s="5"/>
      <c r="E115" s="5"/>
      <c r="F115" s="5"/>
      <c r="G115" s="5"/>
      <c r="H115" s="5"/>
      <c r="I115" s="5"/>
      <c r="J115" s="5"/>
      <c r="K115" s="5"/>
      <c r="L115" s="5"/>
      <c r="M115" s="5"/>
      <c r="N115" s="5"/>
      <c r="O115" s="5"/>
      <c r="P115" s="5"/>
    </row>
    <row r="116" spans="1:16" ht="21.75" thickBot="1" x14ac:dyDescent="0.4">
      <c r="A116" s="249" t="s">
        <v>366</v>
      </c>
      <c r="C116" s="7"/>
      <c r="D116" s="2"/>
      <c r="E116" s="17"/>
    </row>
    <row r="117" spans="1:16" ht="21" x14ac:dyDescent="0.35">
      <c r="A117" s="50" t="s">
        <v>180</v>
      </c>
      <c r="B117" s="25" t="s">
        <v>181</v>
      </c>
      <c r="C117" s="25" t="s">
        <v>182</v>
      </c>
      <c r="D117" s="59" t="s">
        <v>3</v>
      </c>
      <c r="E117" s="17"/>
      <c r="F117" s="50" t="s">
        <v>180</v>
      </c>
      <c r="G117" s="25" t="s">
        <v>181</v>
      </c>
      <c r="H117" s="25" t="s">
        <v>182</v>
      </c>
      <c r="I117" s="59" t="s">
        <v>3</v>
      </c>
      <c r="K117" s="76" t="s">
        <v>198</v>
      </c>
      <c r="L117" s="110"/>
      <c r="M117" s="110"/>
      <c r="N117" s="110"/>
      <c r="O117" s="110"/>
      <c r="P117" s="145"/>
    </row>
    <row r="118" spans="1:16" ht="15.75" x14ac:dyDescent="0.25">
      <c r="A118" s="116"/>
      <c r="B118" s="3"/>
      <c r="C118" s="26" t="s">
        <v>367</v>
      </c>
      <c r="D118" s="109"/>
      <c r="E118" s="17"/>
      <c r="F118" s="198"/>
      <c r="G118" s="176"/>
      <c r="H118" s="26" t="s">
        <v>432</v>
      </c>
      <c r="I118" s="119"/>
      <c r="K118" s="282" t="s">
        <v>472</v>
      </c>
      <c r="L118" s="283"/>
      <c r="M118" s="283"/>
      <c r="N118" s="283"/>
      <c r="O118" s="283"/>
      <c r="P118" s="284"/>
    </row>
    <row r="119" spans="1:16" ht="30" x14ac:dyDescent="0.25">
      <c r="B119" s="31" t="s">
        <v>368</v>
      </c>
      <c r="C119" s="1" t="s">
        <v>369</v>
      </c>
      <c r="D119" s="115">
        <v>2895</v>
      </c>
      <c r="F119" s="197"/>
      <c r="G119" s="163" t="s">
        <v>484</v>
      </c>
      <c r="H119" s="163" t="s">
        <v>485</v>
      </c>
      <c r="I119" s="113">
        <v>0</v>
      </c>
      <c r="K119" s="273" t="s">
        <v>473</v>
      </c>
      <c r="L119" s="274"/>
      <c r="M119" s="274"/>
      <c r="N119" s="274"/>
      <c r="O119" s="274"/>
      <c r="P119" s="275"/>
    </row>
    <row r="120" spans="1:16" x14ac:dyDescent="0.25">
      <c r="B120" s="31" t="s">
        <v>370</v>
      </c>
      <c r="C120" s="1" t="s">
        <v>371</v>
      </c>
      <c r="D120" s="115">
        <v>230</v>
      </c>
      <c r="F120" s="20"/>
      <c r="G120" s="20"/>
      <c r="H120" s="20"/>
      <c r="K120" s="252"/>
      <c r="L120" s="182"/>
      <c r="M120" s="23" t="s">
        <v>117</v>
      </c>
      <c r="N120" s="21" t="s">
        <v>117</v>
      </c>
      <c r="O120" s="23" t="s">
        <v>118</v>
      </c>
      <c r="P120" s="241" t="s">
        <v>118</v>
      </c>
    </row>
    <row r="121" spans="1:16" ht="15.75" x14ac:dyDescent="0.25">
      <c r="B121" s="31" t="s">
        <v>372</v>
      </c>
      <c r="C121" s="1" t="s">
        <v>373</v>
      </c>
      <c r="D121" s="115">
        <v>10</v>
      </c>
      <c r="E121" s="12"/>
      <c r="F121" s="50" t="s">
        <v>180</v>
      </c>
      <c r="G121" s="25" t="s">
        <v>181</v>
      </c>
      <c r="H121" s="25" t="s">
        <v>182</v>
      </c>
      <c r="I121" s="59" t="s">
        <v>3</v>
      </c>
      <c r="J121" s="132"/>
      <c r="K121" s="235" t="s">
        <v>474</v>
      </c>
      <c r="L121" s="154" t="s">
        <v>140</v>
      </c>
      <c r="M121" s="168" t="s">
        <v>180</v>
      </c>
      <c r="N121" s="154" t="s">
        <v>139</v>
      </c>
      <c r="O121" s="168" t="s">
        <v>180</v>
      </c>
      <c r="P121" s="204" t="s">
        <v>139</v>
      </c>
    </row>
    <row r="122" spans="1:16" ht="30" x14ac:dyDescent="0.25">
      <c r="A122" s="22" t="s">
        <v>42</v>
      </c>
      <c r="B122" s="27" t="s">
        <v>374</v>
      </c>
      <c r="C122" s="27" t="s">
        <v>375</v>
      </c>
      <c r="D122" s="74">
        <f>D119+D120-D121</f>
        <v>3115</v>
      </c>
      <c r="F122" s="197" t="s">
        <v>39</v>
      </c>
      <c r="G122" s="34" t="s">
        <v>433</v>
      </c>
      <c r="H122" s="29" t="s">
        <v>434</v>
      </c>
      <c r="I122" s="62">
        <f>D136+D143+D153-I119</f>
        <v>3005.882352941177</v>
      </c>
      <c r="K122" s="253" t="s">
        <v>361</v>
      </c>
      <c r="L122" s="151" t="s">
        <v>94</v>
      </c>
      <c r="M122" s="165" t="s">
        <v>488</v>
      </c>
      <c r="N122" s="205">
        <f>1000*I122/D54</f>
        <v>7.514705882352942</v>
      </c>
      <c r="O122" s="165" t="s">
        <v>494</v>
      </c>
      <c r="P122" s="206">
        <f>1000*I138/D54</f>
        <v>0.67500000000000004</v>
      </c>
    </row>
    <row r="123" spans="1:16" x14ac:dyDescent="0.25">
      <c r="B123" s="22"/>
      <c r="C123" s="27" t="s">
        <v>350</v>
      </c>
      <c r="D123" s="117">
        <f>D122-D125-D138</f>
        <v>0</v>
      </c>
      <c r="F123" s="200"/>
      <c r="G123" s="29"/>
      <c r="H123" s="29"/>
      <c r="K123" s="169" t="s">
        <v>262</v>
      </c>
      <c r="L123" s="151" t="s">
        <v>93</v>
      </c>
      <c r="M123" s="165" t="s">
        <v>489</v>
      </c>
      <c r="N123" s="207">
        <f>1000*I131/D48</f>
        <v>1.9353338919551129</v>
      </c>
      <c r="O123" s="165" t="s">
        <v>495</v>
      </c>
      <c r="P123" s="208">
        <f>1000*I139/D48</f>
        <v>0.23513513513513515</v>
      </c>
    </row>
    <row r="124" spans="1:16" x14ac:dyDescent="0.25">
      <c r="A124" s="250"/>
      <c r="B124" s="250"/>
      <c r="C124" s="78" t="s">
        <v>376</v>
      </c>
      <c r="D124" s="21"/>
      <c r="F124" s="50" t="s">
        <v>180</v>
      </c>
      <c r="G124" s="25" t="s">
        <v>181</v>
      </c>
      <c r="H124" s="25" t="s">
        <v>182</v>
      </c>
      <c r="I124" s="59" t="s">
        <v>3</v>
      </c>
      <c r="K124" s="169" t="s">
        <v>263</v>
      </c>
      <c r="L124" s="151" t="s">
        <v>93</v>
      </c>
      <c r="M124" s="165" t="s">
        <v>490</v>
      </c>
      <c r="N124" s="207" t="str">
        <f>IFERROR(1000*I132/D49,"-")</f>
        <v>-</v>
      </c>
      <c r="O124" s="165" t="s">
        <v>496</v>
      </c>
      <c r="P124" s="306" t="str">
        <f>IFERROR(1000*I140/D49,"-")</f>
        <v>-</v>
      </c>
    </row>
    <row r="125" spans="1:16" x14ac:dyDescent="0.25">
      <c r="B125" s="31" t="s">
        <v>377</v>
      </c>
      <c r="C125" s="20" t="s">
        <v>378</v>
      </c>
      <c r="D125" s="115">
        <v>3020</v>
      </c>
      <c r="F125" s="196" t="s">
        <v>40</v>
      </c>
      <c r="G125" s="27" t="s">
        <v>435</v>
      </c>
      <c r="H125" s="71" t="s">
        <v>436</v>
      </c>
      <c r="I125" s="74">
        <f>$D$136*(I110-($D$90-$D$94))/($D$100-($D$90-$D$94))</f>
        <v>629.07354002339173</v>
      </c>
      <c r="K125" s="169" t="s">
        <v>264</v>
      </c>
      <c r="L125" s="151" t="s">
        <v>93</v>
      </c>
      <c r="M125" s="165" t="s">
        <v>491</v>
      </c>
      <c r="N125" s="207" t="str">
        <f>IFERROR(1000*(I131/D48+I132/D49),"-")</f>
        <v>-</v>
      </c>
      <c r="O125" s="165" t="s">
        <v>497</v>
      </c>
      <c r="P125" s="208" t="str">
        <f>IFERROR(1000*(I139/D48+I140/D49),"-")</f>
        <v>-</v>
      </c>
    </row>
    <row r="126" spans="1:16" x14ac:dyDescent="0.25">
      <c r="B126" s="31" t="s">
        <v>379</v>
      </c>
      <c r="C126" s="20" t="s">
        <v>388</v>
      </c>
      <c r="D126" s="115">
        <v>0</v>
      </c>
      <c r="F126" s="196" t="s">
        <v>41</v>
      </c>
      <c r="G126" s="27" t="s">
        <v>437</v>
      </c>
      <c r="H126" s="71" t="s">
        <v>438</v>
      </c>
      <c r="I126" s="74">
        <f>$D$136*I111/($D$100-($D$90-$D$94))</f>
        <v>222.80852058098614</v>
      </c>
      <c r="K126" s="169" t="s">
        <v>266</v>
      </c>
      <c r="L126" s="152" t="s">
        <v>95</v>
      </c>
      <c r="M126" s="165" t="s">
        <v>492</v>
      </c>
      <c r="N126" s="207" t="str">
        <f>IFERROR(1000*(I133/D50+I134/D52),"-")</f>
        <v>-</v>
      </c>
      <c r="O126" s="165" t="s">
        <v>498</v>
      </c>
      <c r="P126" s="208" t="str">
        <f>IFERROR(1000*(I141/D50+I142/D52),"-")</f>
        <v>-</v>
      </c>
    </row>
    <row r="127" spans="1:16" ht="15.75" thickBot="1" x14ac:dyDescent="0.3">
      <c r="B127" s="31" t="s">
        <v>380</v>
      </c>
      <c r="C127" s="20" t="s">
        <v>381</v>
      </c>
      <c r="D127" s="115">
        <v>0</v>
      </c>
      <c r="F127" s="196" t="s">
        <v>62</v>
      </c>
      <c r="G127" s="27" t="s">
        <v>439</v>
      </c>
      <c r="H127" s="71" t="s">
        <v>440</v>
      </c>
      <c r="I127" s="211">
        <f>$D$136*I112/($D$100-($D$90-$D$94))</f>
        <v>16.098445481220924</v>
      </c>
      <c r="K127" s="173" t="s">
        <v>265</v>
      </c>
      <c r="L127" s="153" t="s">
        <v>95</v>
      </c>
      <c r="M127" s="174" t="s">
        <v>493</v>
      </c>
      <c r="N127" s="209">
        <f>1000*I134/D52</f>
        <v>4.9497546171389466</v>
      </c>
      <c r="O127" s="174" t="s">
        <v>499</v>
      </c>
      <c r="P127" s="210">
        <f>1000*I142/D52</f>
        <v>0.28000000000000003</v>
      </c>
    </row>
    <row r="128" spans="1:16" x14ac:dyDescent="0.25">
      <c r="B128" s="31" t="s">
        <v>382</v>
      </c>
      <c r="C128" s="20" t="s">
        <v>383</v>
      </c>
      <c r="D128" s="115">
        <v>50</v>
      </c>
      <c r="F128" s="197" t="s">
        <v>63</v>
      </c>
      <c r="G128" s="28" t="s">
        <v>441</v>
      </c>
      <c r="H128" s="29" t="s">
        <v>442</v>
      </c>
      <c r="I128" s="55">
        <f>$D$136*I113/($D$100-($D$90-$D$94))</f>
        <v>1867.9018468555785</v>
      </c>
    </row>
    <row r="129" spans="1:10" x14ac:dyDescent="0.25">
      <c r="B129" s="31" t="s">
        <v>384</v>
      </c>
      <c r="C129" s="20" t="s">
        <v>385</v>
      </c>
      <c r="D129" s="115">
        <v>20</v>
      </c>
      <c r="F129" s="20"/>
      <c r="G129" s="20"/>
      <c r="H129" s="20"/>
    </row>
    <row r="130" spans="1:10" x14ac:dyDescent="0.25">
      <c r="A130" s="22" t="s">
        <v>38</v>
      </c>
      <c r="B130" s="27" t="s">
        <v>386</v>
      </c>
      <c r="C130" s="71" t="s">
        <v>387</v>
      </c>
      <c r="D130" s="74">
        <f>SUM(D125:D129)</f>
        <v>3090</v>
      </c>
      <c r="F130" s="50" t="s">
        <v>180</v>
      </c>
      <c r="G130" s="25" t="s">
        <v>181</v>
      </c>
      <c r="H130" s="25" t="s">
        <v>182</v>
      </c>
      <c r="I130" s="59" t="s">
        <v>3</v>
      </c>
      <c r="J130" s="14"/>
    </row>
    <row r="131" spans="1:10" ht="30" x14ac:dyDescent="0.25">
      <c r="A131" s="196"/>
      <c r="B131" s="20" t="s">
        <v>80</v>
      </c>
      <c r="C131" s="20" t="s">
        <v>389</v>
      </c>
      <c r="D131" s="213">
        <v>0.85</v>
      </c>
      <c r="F131" s="198" t="s">
        <v>64</v>
      </c>
      <c r="G131" s="27" t="s">
        <v>443</v>
      </c>
      <c r="H131" s="69" t="s">
        <v>444</v>
      </c>
      <c r="I131" s="63">
        <f>I125+D154-I119</f>
        <v>716.07354002339173</v>
      </c>
    </row>
    <row r="132" spans="1:10" x14ac:dyDescent="0.25">
      <c r="A132" s="196" t="s">
        <v>27</v>
      </c>
      <c r="B132" s="71" t="s">
        <v>486</v>
      </c>
      <c r="C132" s="71" t="s">
        <v>391</v>
      </c>
      <c r="D132" s="74">
        <f>IFERROR(D93/D131,"0")</f>
        <v>188.23529411764707</v>
      </c>
      <c r="F132" s="196" t="s">
        <v>65</v>
      </c>
      <c r="G132" s="27" t="s">
        <v>445</v>
      </c>
      <c r="H132" s="71" t="s">
        <v>446</v>
      </c>
      <c r="I132" s="51">
        <f>I126+D144+D155</f>
        <v>292.80852058098617</v>
      </c>
    </row>
    <row r="133" spans="1:10" ht="30" x14ac:dyDescent="0.25">
      <c r="A133" s="234" t="s">
        <v>28</v>
      </c>
      <c r="B133" s="28" t="s">
        <v>390</v>
      </c>
      <c r="C133" s="29" t="s">
        <v>487</v>
      </c>
      <c r="D133" s="123">
        <f>IFERROR(D95/D131,"0")</f>
        <v>1.1764705882352942</v>
      </c>
      <c r="F133" s="196" t="s">
        <v>66</v>
      </c>
      <c r="G133" s="27" t="s">
        <v>447</v>
      </c>
      <c r="H133" s="71" t="s">
        <v>448</v>
      </c>
      <c r="I133" s="61">
        <f>I127+D156</f>
        <v>17.098445481220924</v>
      </c>
    </row>
    <row r="134" spans="1:10" ht="30" x14ac:dyDescent="0.25">
      <c r="A134" s="20"/>
      <c r="B134" s="20" t="s">
        <v>392</v>
      </c>
      <c r="C134" s="20" t="s">
        <v>393</v>
      </c>
      <c r="D134" s="213">
        <v>0.85</v>
      </c>
      <c r="F134" s="197" t="s">
        <v>67</v>
      </c>
      <c r="G134" s="28" t="s">
        <v>449</v>
      </c>
      <c r="H134" s="29" t="s">
        <v>450</v>
      </c>
      <c r="I134" s="62">
        <f>I128+D145+D157</f>
        <v>1979.9018468555785</v>
      </c>
      <c r="J134" s="13"/>
    </row>
    <row r="135" spans="1:10" x14ac:dyDescent="0.25">
      <c r="A135" s="197" t="s">
        <v>29</v>
      </c>
      <c r="B135" s="29" t="s">
        <v>394</v>
      </c>
      <c r="C135" s="29" t="s">
        <v>395</v>
      </c>
      <c r="D135" s="55">
        <f>IFERROR(D97/D134,"0")</f>
        <v>164.70588235294119</v>
      </c>
      <c r="F135" s="20"/>
      <c r="G135" s="20"/>
      <c r="H135" s="20"/>
      <c r="J135" s="13"/>
    </row>
    <row r="136" spans="1:10" x14ac:dyDescent="0.25">
      <c r="A136" s="196" t="s">
        <v>30</v>
      </c>
      <c r="B136" s="71" t="s">
        <v>396</v>
      </c>
      <c r="C136" s="71" t="s">
        <v>397</v>
      </c>
      <c r="D136" s="75">
        <f>D130-D132-D133-D135</f>
        <v>2735.882352941177</v>
      </c>
      <c r="F136" s="288" t="s">
        <v>451</v>
      </c>
      <c r="G136" s="289"/>
      <c r="H136" s="289"/>
      <c r="I136" s="290"/>
      <c r="J136" s="141"/>
    </row>
    <row r="137" spans="1:10" x14ac:dyDescent="0.25">
      <c r="A137" s="198"/>
      <c r="B137" s="176"/>
      <c r="C137" s="78" t="s">
        <v>398</v>
      </c>
      <c r="D137" s="119"/>
      <c r="F137" s="50" t="s">
        <v>180</v>
      </c>
      <c r="G137" s="25" t="s">
        <v>181</v>
      </c>
      <c r="H137" s="25" t="s">
        <v>182</v>
      </c>
      <c r="I137" s="59" t="s">
        <v>3</v>
      </c>
      <c r="J137" s="13"/>
    </row>
    <row r="138" spans="1:10" x14ac:dyDescent="0.25">
      <c r="A138" s="196"/>
      <c r="B138" s="31" t="s">
        <v>399</v>
      </c>
      <c r="C138" s="20" t="s">
        <v>400</v>
      </c>
      <c r="D138" s="115">
        <v>95</v>
      </c>
      <c r="F138" s="198" t="s">
        <v>68</v>
      </c>
      <c r="G138" s="30" t="s">
        <v>433</v>
      </c>
      <c r="H138" s="69" t="s">
        <v>452</v>
      </c>
      <c r="I138" s="75">
        <f>D143+D153</f>
        <v>270</v>
      </c>
      <c r="J138" s="141"/>
    </row>
    <row r="139" spans="1:10" x14ac:dyDescent="0.25">
      <c r="A139" s="196"/>
      <c r="B139" s="31" t="s">
        <v>401</v>
      </c>
      <c r="C139" s="20" t="s">
        <v>388</v>
      </c>
      <c r="D139" s="115">
        <v>5</v>
      </c>
      <c r="F139" s="196" t="s">
        <v>72</v>
      </c>
      <c r="G139" s="27" t="s">
        <v>453</v>
      </c>
      <c r="H139" s="71" t="s">
        <v>454</v>
      </c>
      <c r="I139" s="74">
        <f>D154</f>
        <v>87</v>
      </c>
    </row>
    <row r="140" spans="1:10" x14ac:dyDescent="0.25">
      <c r="A140" s="196"/>
      <c r="B140" s="31" t="s">
        <v>402</v>
      </c>
      <c r="C140" s="20" t="s">
        <v>381</v>
      </c>
      <c r="D140" s="115">
        <v>0</v>
      </c>
      <c r="F140" s="196" t="s">
        <v>96</v>
      </c>
      <c r="G140" s="27" t="s">
        <v>455</v>
      </c>
      <c r="H140" s="71" t="s">
        <v>456</v>
      </c>
      <c r="I140" s="212">
        <f>D144+D155</f>
        <v>70</v>
      </c>
    </row>
    <row r="141" spans="1:10" x14ac:dyDescent="0.25">
      <c r="A141" s="196"/>
      <c r="B141" s="31" t="s">
        <v>403</v>
      </c>
      <c r="C141" s="20" t="s">
        <v>383</v>
      </c>
      <c r="D141" s="115">
        <v>50</v>
      </c>
      <c r="F141" s="196" t="s">
        <v>99</v>
      </c>
      <c r="G141" s="27" t="s">
        <v>457</v>
      </c>
      <c r="H141" s="71" t="s">
        <v>458</v>
      </c>
      <c r="I141" s="75">
        <f>D156</f>
        <v>1</v>
      </c>
    </row>
    <row r="142" spans="1:10" x14ac:dyDescent="0.25">
      <c r="A142" s="196"/>
      <c r="B142" s="31" t="s">
        <v>404</v>
      </c>
      <c r="C142" s="20" t="s">
        <v>385</v>
      </c>
      <c r="D142" s="115">
        <v>10</v>
      </c>
      <c r="F142" s="197" t="s">
        <v>100</v>
      </c>
      <c r="G142" s="28" t="s">
        <v>459</v>
      </c>
      <c r="H142" s="29" t="s">
        <v>460</v>
      </c>
      <c r="I142" s="123">
        <f>D145+D157</f>
        <v>112</v>
      </c>
    </row>
    <row r="143" spans="1:10" x14ac:dyDescent="0.25">
      <c r="A143" s="196" t="s">
        <v>31</v>
      </c>
      <c r="B143" s="27" t="s">
        <v>405</v>
      </c>
      <c r="C143" s="71" t="s">
        <v>406</v>
      </c>
      <c r="D143" s="75">
        <f>SUM(D138:D142)</f>
        <v>160</v>
      </c>
    </row>
    <row r="144" spans="1:10" x14ac:dyDescent="0.25">
      <c r="A144" s="196"/>
      <c r="B144" s="31" t="s">
        <v>407</v>
      </c>
      <c r="C144" s="20" t="s">
        <v>408</v>
      </c>
      <c r="D144" s="54">
        <v>65</v>
      </c>
      <c r="F144" s="291" t="s">
        <v>461</v>
      </c>
      <c r="G144" s="292"/>
      <c r="H144" s="277"/>
      <c r="I144" s="72"/>
    </row>
    <row r="145" spans="1:9" x14ac:dyDescent="0.25">
      <c r="A145" s="196"/>
      <c r="B145" s="31" t="s">
        <v>409</v>
      </c>
      <c r="C145" s="20" t="s">
        <v>410</v>
      </c>
      <c r="D145" s="54">
        <v>95</v>
      </c>
      <c r="F145" s="50" t="s">
        <v>180</v>
      </c>
      <c r="G145" s="25" t="s">
        <v>181</v>
      </c>
      <c r="H145" s="25" t="s">
        <v>182</v>
      </c>
      <c r="I145" s="59" t="s">
        <v>3</v>
      </c>
    </row>
    <row r="146" spans="1:9" x14ac:dyDescent="0.25">
      <c r="A146" s="196" t="s">
        <v>32</v>
      </c>
      <c r="B146" s="27" t="s">
        <v>405</v>
      </c>
      <c r="C146" s="71" t="s">
        <v>411</v>
      </c>
      <c r="D146" s="75">
        <f>SUM(D144:D145)</f>
        <v>160</v>
      </c>
      <c r="F146" s="196" t="s">
        <v>101</v>
      </c>
      <c r="G146" s="27" t="s">
        <v>462</v>
      </c>
      <c r="H146" s="71" t="s">
        <v>463</v>
      </c>
      <c r="I146" s="73">
        <f>D119/D122</f>
        <v>0.9293739967897271</v>
      </c>
    </row>
    <row r="147" spans="1:9" x14ac:dyDescent="0.25">
      <c r="A147" s="197"/>
      <c r="B147" s="234"/>
      <c r="C147" s="28" t="s">
        <v>350</v>
      </c>
      <c r="D147" s="120">
        <f>D143-D146</f>
        <v>0</v>
      </c>
      <c r="F147" s="196" t="s">
        <v>102</v>
      </c>
      <c r="G147" s="27" t="s">
        <v>464</v>
      </c>
      <c r="H147" s="71" t="s">
        <v>465</v>
      </c>
      <c r="I147" s="74">
        <f>D130-I146*D125</f>
        <v>283.29052969502436</v>
      </c>
    </row>
    <row r="148" spans="1:9" x14ac:dyDescent="0.25">
      <c r="A148" s="198"/>
      <c r="B148" s="251"/>
      <c r="C148" s="79" t="s">
        <v>412</v>
      </c>
      <c r="D148" s="121"/>
      <c r="F148" s="196" t="s">
        <v>103</v>
      </c>
      <c r="G148" s="27" t="s">
        <v>466</v>
      </c>
      <c r="H148" s="71" t="s">
        <v>467</v>
      </c>
      <c r="I148" s="75">
        <f>I147-D132-D133-D135</f>
        <v>-70.827117363799189</v>
      </c>
    </row>
    <row r="149" spans="1:9" ht="30" x14ac:dyDescent="0.25">
      <c r="A149" s="196"/>
      <c r="B149" s="31" t="s">
        <v>413</v>
      </c>
      <c r="C149" s="1" t="s">
        <v>414</v>
      </c>
      <c r="D149" s="115">
        <v>20</v>
      </c>
      <c r="F149" s="196" t="s">
        <v>104</v>
      </c>
      <c r="G149" s="27" t="s">
        <v>468</v>
      </c>
      <c r="H149" s="71" t="s">
        <v>469</v>
      </c>
      <c r="I149" s="75">
        <f>D143-I146*D138</f>
        <v>71.709470304975923</v>
      </c>
    </row>
    <row r="150" spans="1:9" x14ac:dyDescent="0.25">
      <c r="A150" s="196"/>
      <c r="B150" s="31" t="s">
        <v>415</v>
      </c>
      <c r="C150" s="1" t="s">
        <v>416</v>
      </c>
      <c r="D150" s="115">
        <v>88</v>
      </c>
      <c r="F150" s="197" t="s">
        <v>105</v>
      </c>
      <c r="G150" s="28" t="s">
        <v>470</v>
      </c>
      <c r="H150" s="29" t="s">
        <v>471</v>
      </c>
      <c r="I150" s="62">
        <f>I148+I149+D153-I119</f>
        <v>110.88235294117673</v>
      </c>
    </row>
    <row r="151" spans="1:9" x14ac:dyDescent="0.25">
      <c r="A151" s="196"/>
      <c r="B151" s="31" t="s">
        <v>417</v>
      </c>
      <c r="C151" s="1" t="s">
        <v>418</v>
      </c>
      <c r="D151" s="115">
        <v>1</v>
      </c>
    </row>
    <row r="152" spans="1:9" x14ac:dyDescent="0.25">
      <c r="A152" s="196"/>
      <c r="B152" s="31" t="s">
        <v>419</v>
      </c>
      <c r="C152" s="1" t="s">
        <v>420</v>
      </c>
      <c r="D152" s="115">
        <v>1</v>
      </c>
    </row>
    <row r="153" spans="1:9" x14ac:dyDescent="0.25">
      <c r="A153" s="196" t="s">
        <v>33</v>
      </c>
      <c r="B153" s="27" t="s">
        <v>421</v>
      </c>
      <c r="C153" s="27" t="s">
        <v>422</v>
      </c>
      <c r="D153" s="75">
        <f>D150+D149+D151+D152</f>
        <v>110</v>
      </c>
    </row>
    <row r="154" spans="1:9" ht="30" x14ac:dyDescent="0.25">
      <c r="A154" s="196"/>
      <c r="B154" s="31" t="s">
        <v>423</v>
      </c>
      <c r="C154" s="1" t="s">
        <v>424</v>
      </c>
      <c r="D154" s="115">
        <v>87</v>
      </c>
    </row>
    <row r="155" spans="1:9" ht="30" x14ac:dyDescent="0.25">
      <c r="A155" s="196"/>
      <c r="B155" s="31" t="s">
        <v>425</v>
      </c>
      <c r="C155" s="1" t="s">
        <v>426</v>
      </c>
      <c r="D155" s="115">
        <v>5</v>
      </c>
    </row>
    <row r="156" spans="1:9" ht="30" x14ac:dyDescent="0.25">
      <c r="A156" s="196"/>
      <c r="B156" s="31" t="s">
        <v>427</v>
      </c>
      <c r="C156" s="1" t="s">
        <v>428</v>
      </c>
      <c r="D156" s="115">
        <v>1</v>
      </c>
    </row>
    <row r="157" spans="1:9" ht="30" x14ac:dyDescent="0.25">
      <c r="A157" s="196"/>
      <c r="B157" s="31" t="s">
        <v>429</v>
      </c>
      <c r="C157" s="1" t="s">
        <v>430</v>
      </c>
      <c r="D157" s="115">
        <v>17</v>
      </c>
    </row>
    <row r="158" spans="1:9" x14ac:dyDescent="0.25">
      <c r="A158" s="196" t="s">
        <v>34</v>
      </c>
      <c r="B158" s="27" t="s">
        <v>421</v>
      </c>
      <c r="C158" s="27" t="s">
        <v>431</v>
      </c>
      <c r="D158" s="75">
        <f>D154+D155+D156+D157</f>
        <v>110</v>
      </c>
    </row>
    <row r="159" spans="1:9" x14ac:dyDescent="0.25">
      <c r="A159" s="197"/>
      <c r="B159" s="234"/>
      <c r="C159" s="28" t="s">
        <v>350</v>
      </c>
      <c r="D159" s="120">
        <f>D153-D158</f>
        <v>0</v>
      </c>
    </row>
    <row r="160" spans="1:9" x14ac:dyDescent="0.25">
      <c r="C160" s="27"/>
      <c r="D160" s="41"/>
    </row>
    <row r="161" spans="1:16" x14ac:dyDescent="0.25">
      <c r="A161" s="40"/>
      <c r="B161" s="5"/>
      <c r="C161" s="5"/>
      <c r="D161" s="5"/>
      <c r="E161" s="5"/>
      <c r="F161" s="5"/>
      <c r="G161" s="5"/>
      <c r="H161" s="5"/>
      <c r="I161" s="5"/>
      <c r="J161" s="5"/>
      <c r="K161" s="5"/>
      <c r="L161" s="5"/>
      <c r="M161" s="5"/>
      <c r="N161" s="5"/>
      <c r="O161" s="5"/>
      <c r="P161" s="5"/>
    </row>
    <row r="162" spans="1:16" ht="21.75" thickBot="1" x14ac:dyDescent="0.4">
      <c r="A162" s="249" t="s">
        <v>475</v>
      </c>
      <c r="C162" s="2"/>
      <c r="D162" s="2"/>
    </row>
    <row r="163" spans="1:16" ht="21" x14ac:dyDescent="0.35">
      <c r="A163" s="50" t="s">
        <v>180</v>
      </c>
      <c r="B163" s="25" t="s">
        <v>181</v>
      </c>
      <c r="C163" s="25" t="s">
        <v>182</v>
      </c>
      <c r="D163" s="59" t="s">
        <v>3</v>
      </c>
      <c r="F163" s="50" t="s">
        <v>180</v>
      </c>
      <c r="G163" s="25" t="s">
        <v>181</v>
      </c>
      <c r="H163" s="25" t="s">
        <v>182</v>
      </c>
      <c r="I163" s="59" t="s">
        <v>3</v>
      </c>
      <c r="K163" s="76" t="s">
        <v>198</v>
      </c>
      <c r="L163" s="110"/>
      <c r="M163" s="110"/>
      <c r="N163" s="110"/>
      <c r="O163" s="110"/>
      <c r="P163" s="145"/>
    </row>
    <row r="164" spans="1:16" ht="15" customHeight="1" x14ac:dyDescent="0.25">
      <c r="A164" s="202"/>
      <c r="B164" s="203"/>
      <c r="C164" s="78" t="s">
        <v>37</v>
      </c>
      <c r="D164" s="21"/>
      <c r="F164" s="197" t="s">
        <v>510</v>
      </c>
      <c r="G164" s="34" t="s">
        <v>576</v>
      </c>
      <c r="H164" s="68" t="s">
        <v>577</v>
      </c>
      <c r="I164" s="62">
        <f>D173+D177+D185</f>
        <v>211.42358863718087</v>
      </c>
      <c r="K164" s="270" t="s">
        <v>536</v>
      </c>
      <c r="L164" s="271"/>
      <c r="M164" s="271"/>
      <c r="N164" s="271"/>
      <c r="O164" s="271"/>
      <c r="P164" s="272"/>
    </row>
    <row r="165" spans="1:16" ht="15" customHeight="1" x14ac:dyDescent="0.25">
      <c r="A165" s="214"/>
      <c r="B165" s="31" t="s">
        <v>382</v>
      </c>
      <c r="C165" s="1" t="s">
        <v>383</v>
      </c>
      <c r="D165" s="122">
        <f>D128</f>
        <v>50</v>
      </c>
      <c r="F165" s="20"/>
      <c r="G165" s="20"/>
      <c r="H165" s="20"/>
      <c r="K165" s="273" t="s">
        <v>537</v>
      </c>
      <c r="L165" s="274"/>
      <c r="M165" s="274"/>
      <c r="N165" s="274"/>
      <c r="O165" s="274"/>
      <c r="P165" s="275"/>
    </row>
    <row r="166" spans="1:16" x14ac:dyDescent="0.25">
      <c r="A166" s="214"/>
      <c r="B166" s="31" t="s">
        <v>384</v>
      </c>
      <c r="C166" s="1" t="s">
        <v>385</v>
      </c>
      <c r="D166" s="122">
        <f>D129</f>
        <v>20</v>
      </c>
      <c r="F166" s="50" t="s">
        <v>180</v>
      </c>
      <c r="G166" s="25" t="s">
        <v>181</v>
      </c>
      <c r="H166" s="25" t="s">
        <v>182</v>
      </c>
      <c r="I166" s="59" t="s">
        <v>3</v>
      </c>
      <c r="K166" s="181"/>
      <c r="L166" s="182"/>
      <c r="M166" s="23" t="s">
        <v>117</v>
      </c>
      <c r="N166" s="21" t="s">
        <v>117</v>
      </c>
      <c r="O166" s="23" t="s">
        <v>118</v>
      </c>
      <c r="P166" s="241" t="s">
        <v>118</v>
      </c>
    </row>
    <row r="167" spans="1:16" x14ac:dyDescent="0.25">
      <c r="A167" s="196" t="s">
        <v>501</v>
      </c>
      <c r="B167" s="27" t="s">
        <v>539</v>
      </c>
      <c r="C167" s="27" t="s">
        <v>540</v>
      </c>
      <c r="D167" s="60">
        <f>D165+D166</f>
        <v>70</v>
      </c>
      <c r="F167" s="196" t="s">
        <v>511</v>
      </c>
      <c r="G167" s="1" t="s">
        <v>578</v>
      </c>
      <c r="H167" s="67" t="s">
        <v>579</v>
      </c>
      <c r="I167" s="216">
        <f>$D$173*(I110-($D$90-$D$94))/($D$100-($D$90-$D$94))</f>
        <v>14.353332058573223</v>
      </c>
      <c r="K167" s="184" t="s">
        <v>538</v>
      </c>
      <c r="L167" s="154" t="s">
        <v>140</v>
      </c>
      <c r="M167" s="168" t="s">
        <v>180</v>
      </c>
      <c r="N167" s="154" t="s">
        <v>139</v>
      </c>
      <c r="O167" s="168" t="s">
        <v>180</v>
      </c>
      <c r="P167" s="204" t="s">
        <v>139</v>
      </c>
    </row>
    <row r="168" spans="1:16" ht="60" x14ac:dyDescent="0.25">
      <c r="A168" s="196"/>
      <c r="B168" s="1" t="s">
        <v>119</v>
      </c>
      <c r="C168" s="20" t="s">
        <v>541</v>
      </c>
      <c r="D168" s="118">
        <v>0.9</v>
      </c>
      <c r="F168" s="196" t="s">
        <v>512</v>
      </c>
      <c r="G168" s="1" t="s">
        <v>580</v>
      </c>
      <c r="H168" s="67" t="s">
        <v>581</v>
      </c>
      <c r="I168" s="217">
        <f>$D$173*I111/($D$100-($D$90-$D$94))</f>
        <v>5.0837373977920342</v>
      </c>
      <c r="K168" s="254" t="s">
        <v>361</v>
      </c>
      <c r="L168" s="146" t="s">
        <v>94</v>
      </c>
      <c r="M168" s="165" t="s">
        <v>524</v>
      </c>
      <c r="N168" s="172">
        <f>1000*I164/D54</f>
        <v>0.52855897159295218</v>
      </c>
      <c r="O168" s="165" t="s">
        <v>530</v>
      </c>
      <c r="P168" s="186">
        <f>1000*I180/D54</f>
        <v>0.3725</v>
      </c>
    </row>
    <row r="169" spans="1:16" ht="15.75" x14ac:dyDescent="0.25">
      <c r="A169" s="196" t="s">
        <v>502</v>
      </c>
      <c r="B169" s="27" t="s">
        <v>542</v>
      </c>
      <c r="C169" s="71" t="s">
        <v>543</v>
      </c>
      <c r="D169" s="211">
        <f>IFERROR((D167/D130)*(D93/D168),0)</f>
        <v>4.0273282991729591</v>
      </c>
      <c r="E169" s="12"/>
      <c r="F169" s="196" t="s">
        <v>513</v>
      </c>
      <c r="G169" s="1" t="s">
        <v>582</v>
      </c>
      <c r="H169" s="67" t="s">
        <v>583</v>
      </c>
      <c r="I169" s="217">
        <f>$D$173*I112/($D$100-($D$90-$D$94))</f>
        <v>0.36731211681580095</v>
      </c>
      <c r="K169" s="169" t="s">
        <v>262</v>
      </c>
      <c r="L169" s="151" t="s">
        <v>93</v>
      </c>
      <c r="M169" s="165" t="s">
        <v>525</v>
      </c>
      <c r="N169" s="170">
        <f>1000*I173/D48</f>
        <v>0.24419819475290058</v>
      </c>
      <c r="O169" s="165" t="s">
        <v>531</v>
      </c>
      <c r="P169" s="185">
        <f>1000*I181/D48</f>
        <v>0.20540540540540542</v>
      </c>
    </row>
    <row r="170" spans="1:16" ht="30" x14ac:dyDescent="0.25">
      <c r="A170" s="200" t="s">
        <v>503</v>
      </c>
      <c r="B170" s="28" t="s">
        <v>544</v>
      </c>
      <c r="C170" s="29" t="s">
        <v>545</v>
      </c>
      <c r="D170" s="218">
        <f>IFERROR((D167/D130)*(D95/D168),0)</f>
        <v>2.5170801869830998E-2</v>
      </c>
      <c r="E170" s="12"/>
      <c r="F170" s="197" t="s">
        <v>514</v>
      </c>
      <c r="G170" s="2" t="s">
        <v>584</v>
      </c>
      <c r="H170" s="199" t="s">
        <v>585</v>
      </c>
      <c r="I170" s="218">
        <f>$D$173*I113/($D$100-($D$90-$D$94))</f>
        <v>42.619207063999816</v>
      </c>
      <c r="K170" s="169" t="s">
        <v>263</v>
      </c>
      <c r="L170" s="151"/>
      <c r="M170" s="165" t="s">
        <v>526</v>
      </c>
      <c r="N170" s="170" t="str">
        <f>IFERROR(1000*I174/D49,"-")</f>
        <v>-</v>
      </c>
      <c r="O170" s="165" t="s">
        <v>532</v>
      </c>
      <c r="P170" s="185" t="str">
        <f>IFERROR(1000*I182/D49,"-")</f>
        <v>-</v>
      </c>
    </row>
    <row r="171" spans="1:16" ht="45" x14ac:dyDescent="0.25">
      <c r="A171" s="20"/>
      <c r="B171" s="1" t="s">
        <v>546</v>
      </c>
      <c r="C171" s="20" t="s">
        <v>547</v>
      </c>
      <c r="D171" s="213">
        <v>0.9</v>
      </c>
      <c r="E171" s="12"/>
      <c r="F171" s="215"/>
      <c r="G171" s="67"/>
      <c r="H171" s="67"/>
      <c r="I171" s="140"/>
      <c r="K171" s="169" t="s">
        <v>264</v>
      </c>
      <c r="L171" s="151" t="s">
        <v>93</v>
      </c>
      <c r="M171" s="165" t="s">
        <v>527</v>
      </c>
      <c r="N171" s="170" t="str">
        <f>IFERROR(1000*(I173/D48+I174/D49),"-")</f>
        <v>-</v>
      </c>
      <c r="O171" s="165" t="s">
        <v>533</v>
      </c>
      <c r="P171" s="185" t="str">
        <f>IFERROR(1000*(I181/D48+I182/D49),"-")</f>
        <v>-</v>
      </c>
    </row>
    <row r="172" spans="1:16" ht="15.75" x14ac:dyDescent="0.25">
      <c r="A172" s="196" t="s">
        <v>504</v>
      </c>
      <c r="B172" s="27" t="s">
        <v>548</v>
      </c>
      <c r="C172" s="71" t="s">
        <v>549</v>
      </c>
      <c r="D172" s="211">
        <f>IFERROR((D167/D130)*(D97/D171),0)</f>
        <v>3.5239122617763394</v>
      </c>
      <c r="E172" s="12"/>
      <c r="F172" s="50" t="s">
        <v>180</v>
      </c>
      <c r="G172" s="25" t="s">
        <v>181</v>
      </c>
      <c r="H172" s="25" t="s">
        <v>182</v>
      </c>
      <c r="I172" s="59" t="s">
        <v>3</v>
      </c>
      <c r="K172" s="169" t="s">
        <v>266</v>
      </c>
      <c r="L172" s="152" t="s">
        <v>95</v>
      </c>
      <c r="M172" s="165" t="s">
        <v>528</v>
      </c>
      <c r="N172" s="170" t="str">
        <f>IFERROR(1000*(I175/D50+I176/D52),"-")</f>
        <v>-</v>
      </c>
      <c r="O172" s="165" t="s">
        <v>534</v>
      </c>
      <c r="P172" s="185" t="str">
        <f>IFERROR(1000*(I183/D50+I184/D52),"-")</f>
        <v>-</v>
      </c>
    </row>
    <row r="173" spans="1:16" ht="16.5" thickBot="1" x14ac:dyDescent="0.3">
      <c r="A173" s="196" t="s">
        <v>505</v>
      </c>
      <c r="B173" s="28" t="s">
        <v>550</v>
      </c>
      <c r="C173" s="29" t="s">
        <v>551</v>
      </c>
      <c r="D173" s="123">
        <f>D167-D169-D170-D172</f>
        <v>62.423588637180863</v>
      </c>
      <c r="E173" s="12"/>
      <c r="F173" s="196" t="s">
        <v>515</v>
      </c>
      <c r="G173" s="1" t="s">
        <v>586</v>
      </c>
      <c r="H173" s="67" t="s">
        <v>587</v>
      </c>
      <c r="I173" s="51">
        <f>I167+D186</f>
        <v>90.353332058573216</v>
      </c>
      <c r="K173" s="173" t="s">
        <v>265</v>
      </c>
      <c r="L173" s="153" t="s">
        <v>95</v>
      </c>
      <c r="M173" s="174" t="s">
        <v>529</v>
      </c>
      <c r="N173" s="188">
        <f>1000*(I176/D52)</f>
        <v>0.13904801765999952</v>
      </c>
      <c r="O173" s="174" t="s">
        <v>535</v>
      </c>
      <c r="P173" s="195">
        <f>1000*(I184/D52)</f>
        <v>3.2499999999999994E-2</v>
      </c>
    </row>
    <row r="174" spans="1:16" ht="15.75" x14ac:dyDescent="0.25">
      <c r="A174" s="202"/>
      <c r="B174" s="3"/>
      <c r="C174" s="255" t="s">
        <v>552</v>
      </c>
      <c r="D174" s="21"/>
      <c r="E174" s="12"/>
      <c r="F174" s="196" t="s">
        <v>516</v>
      </c>
      <c r="G174" s="1" t="s">
        <v>588</v>
      </c>
      <c r="H174" s="67" t="s">
        <v>589</v>
      </c>
      <c r="I174" s="49">
        <f>I168+D178+D187</f>
        <v>64.083737397792035</v>
      </c>
    </row>
    <row r="175" spans="1:16" ht="15.75" x14ac:dyDescent="0.25">
      <c r="A175" s="196"/>
      <c r="B175" s="1" t="s">
        <v>553</v>
      </c>
      <c r="C175" s="20" t="s">
        <v>383</v>
      </c>
      <c r="D175" s="131">
        <f>D141</f>
        <v>50</v>
      </c>
      <c r="E175" s="12"/>
      <c r="F175" s="196" t="s">
        <v>517</v>
      </c>
      <c r="G175" s="1" t="s">
        <v>590</v>
      </c>
      <c r="H175" s="67" t="s">
        <v>591</v>
      </c>
      <c r="I175" s="57">
        <f>I169+D188</f>
        <v>1.3673121168158009</v>
      </c>
    </row>
    <row r="176" spans="1:16" ht="15.75" x14ac:dyDescent="0.25">
      <c r="A176" s="196"/>
      <c r="B176" s="1" t="s">
        <v>404</v>
      </c>
      <c r="C176" s="1" t="s">
        <v>385</v>
      </c>
      <c r="D176" s="131">
        <f>D142</f>
        <v>10</v>
      </c>
      <c r="E176" s="12"/>
      <c r="F176" s="197" t="s">
        <v>518</v>
      </c>
      <c r="G176" s="2" t="s">
        <v>592</v>
      </c>
      <c r="H176" s="199" t="s">
        <v>593</v>
      </c>
      <c r="I176" s="48">
        <f>I170+D179+D189</f>
        <v>55.619207063999816</v>
      </c>
      <c r="J176" s="142"/>
    </row>
    <row r="177" spans="1:10" ht="15.75" x14ac:dyDescent="0.25">
      <c r="A177" s="196" t="s">
        <v>506</v>
      </c>
      <c r="B177" s="27" t="s">
        <v>554</v>
      </c>
      <c r="C177" s="71" t="s">
        <v>555</v>
      </c>
      <c r="D177" s="60">
        <f>D175+D176</f>
        <v>60</v>
      </c>
      <c r="E177" s="12"/>
      <c r="F177" s="20"/>
      <c r="G177" s="20"/>
      <c r="H177" s="20"/>
    </row>
    <row r="178" spans="1:10" ht="15.75" x14ac:dyDescent="0.25">
      <c r="A178" s="196"/>
      <c r="B178" s="1" t="s">
        <v>556</v>
      </c>
      <c r="C178" s="20" t="s">
        <v>557</v>
      </c>
      <c r="D178" s="54">
        <v>55</v>
      </c>
      <c r="E178" s="12"/>
      <c r="F178" s="288" t="s">
        <v>594</v>
      </c>
      <c r="G178" s="289"/>
      <c r="H178" s="289"/>
      <c r="I178" s="290"/>
    </row>
    <row r="179" spans="1:10" ht="30" x14ac:dyDescent="0.25">
      <c r="A179" s="196"/>
      <c r="B179" s="1" t="s">
        <v>558</v>
      </c>
      <c r="C179" s="20" t="s">
        <v>559</v>
      </c>
      <c r="D179" s="112">
        <v>5</v>
      </c>
      <c r="E179" s="12"/>
      <c r="F179" s="50" t="s">
        <v>180</v>
      </c>
      <c r="G179" s="25" t="s">
        <v>181</v>
      </c>
      <c r="H179" s="25" t="s">
        <v>182</v>
      </c>
      <c r="I179" s="59" t="s">
        <v>3</v>
      </c>
    </row>
    <row r="180" spans="1:10" ht="15.75" x14ac:dyDescent="0.25">
      <c r="A180" s="196" t="s">
        <v>507</v>
      </c>
      <c r="B180" s="27" t="s">
        <v>554</v>
      </c>
      <c r="C180" s="71" t="s">
        <v>560</v>
      </c>
      <c r="D180" s="60">
        <f>D178+D179</f>
        <v>60</v>
      </c>
      <c r="E180" s="12"/>
      <c r="F180" s="43" t="s">
        <v>519</v>
      </c>
      <c r="G180" s="18" t="s">
        <v>595</v>
      </c>
      <c r="H180" s="201" t="s">
        <v>596</v>
      </c>
      <c r="I180" s="61">
        <f>D177+D185</f>
        <v>149</v>
      </c>
    </row>
    <row r="181" spans="1:10" ht="15.75" x14ac:dyDescent="0.25">
      <c r="A181" s="197"/>
      <c r="B181" s="2"/>
      <c r="C181" s="29" t="s">
        <v>350</v>
      </c>
      <c r="D181" s="120">
        <f>D177-D180</f>
        <v>0</v>
      </c>
      <c r="E181" s="12"/>
      <c r="F181" s="45" t="s">
        <v>520</v>
      </c>
      <c r="G181" s="1" t="s">
        <v>597</v>
      </c>
      <c r="H181" s="67" t="s">
        <v>598</v>
      </c>
      <c r="I181" s="51">
        <f>D186</f>
        <v>76</v>
      </c>
    </row>
    <row r="182" spans="1:10" ht="15.75" x14ac:dyDescent="0.25">
      <c r="A182" s="202"/>
      <c r="B182" s="256"/>
      <c r="C182" s="79" t="s">
        <v>561</v>
      </c>
      <c r="D182" s="124"/>
      <c r="E182" s="12"/>
      <c r="F182" s="45" t="s">
        <v>521</v>
      </c>
      <c r="G182" s="1" t="s">
        <v>599</v>
      </c>
      <c r="H182" s="67" t="s">
        <v>600</v>
      </c>
      <c r="I182" s="49">
        <f>D178+D187</f>
        <v>59</v>
      </c>
    </row>
    <row r="183" spans="1:10" ht="15.75" x14ac:dyDescent="0.25">
      <c r="A183" s="214"/>
      <c r="B183" s="1" t="s">
        <v>415</v>
      </c>
      <c r="C183" s="1" t="s">
        <v>416</v>
      </c>
      <c r="D183" s="131">
        <f>D150</f>
        <v>88</v>
      </c>
      <c r="E183" s="12"/>
      <c r="F183" s="45" t="s">
        <v>522</v>
      </c>
      <c r="G183" s="1" t="s">
        <v>601</v>
      </c>
      <c r="H183" s="67" t="s">
        <v>602</v>
      </c>
      <c r="I183" s="57">
        <f>D188</f>
        <v>1</v>
      </c>
    </row>
    <row r="184" spans="1:10" ht="15.75" x14ac:dyDescent="0.25">
      <c r="A184" s="214"/>
      <c r="B184" s="1" t="s">
        <v>562</v>
      </c>
      <c r="C184" s="1" t="s">
        <v>563</v>
      </c>
      <c r="D184" s="122">
        <f>D152</f>
        <v>1</v>
      </c>
      <c r="E184" s="12"/>
      <c r="F184" s="47" t="s">
        <v>523</v>
      </c>
      <c r="G184" s="2" t="s">
        <v>603</v>
      </c>
      <c r="H184" s="199" t="s">
        <v>604</v>
      </c>
      <c r="I184" s="48">
        <f>D179+D189</f>
        <v>13</v>
      </c>
      <c r="J184" s="142"/>
    </row>
    <row r="185" spans="1:10" ht="30" x14ac:dyDescent="0.25">
      <c r="A185" s="196" t="s">
        <v>508</v>
      </c>
      <c r="B185" s="27" t="s">
        <v>564</v>
      </c>
      <c r="C185" s="71" t="s">
        <v>565</v>
      </c>
      <c r="D185" s="60">
        <f>D183+D184</f>
        <v>89</v>
      </c>
    </row>
    <row r="186" spans="1:10" ht="30" x14ac:dyDescent="0.25">
      <c r="A186" s="196"/>
      <c r="B186" s="1" t="s">
        <v>566</v>
      </c>
      <c r="C186" s="1" t="s">
        <v>567</v>
      </c>
      <c r="D186" s="54">
        <v>76</v>
      </c>
    </row>
    <row r="187" spans="1:10" ht="30" x14ac:dyDescent="0.25">
      <c r="A187" s="196"/>
      <c r="B187" s="1" t="s">
        <v>568</v>
      </c>
      <c r="C187" s="1" t="s">
        <v>569</v>
      </c>
      <c r="D187" s="54">
        <v>4</v>
      </c>
    </row>
    <row r="188" spans="1:10" ht="30" x14ac:dyDescent="0.25">
      <c r="A188" s="196"/>
      <c r="B188" s="1" t="s">
        <v>570</v>
      </c>
      <c r="C188" s="1" t="s">
        <v>571</v>
      </c>
      <c r="D188" s="54">
        <v>1</v>
      </c>
    </row>
    <row r="189" spans="1:10" ht="30" x14ac:dyDescent="0.25">
      <c r="A189" s="196"/>
      <c r="B189" s="1" t="s">
        <v>572</v>
      </c>
      <c r="C189" s="1" t="s">
        <v>573</v>
      </c>
      <c r="D189" s="54">
        <v>8</v>
      </c>
    </row>
    <row r="190" spans="1:10" ht="30" x14ac:dyDescent="0.25">
      <c r="A190" s="196" t="s">
        <v>509</v>
      </c>
      <c r="B190" s="27" t="s">
        <v>564</v>
      </c>
      <c r="C190" s="71" t="s">
        <v>574</v>
      </c>
      <c r="D190" s="60">
        <f>D186+D187+D188+D189</f>
        <v>89</v>
      </c>
    </row>
    <row r="191" spans="1:10" x14ac:dyDescent="0.25">
      <c r="A191" s="47"/>
      <c r="B191" s="2"/>
      <c r="C191" s="28" t="s">
        <v>350</v>
      </c>
      <c r="D191" s="120">
        <f>D185-D190</f>
        <v>0</v>
      </c>
    </row>
    <row r="193" spans="1:16" x14ac:dyDescent="0.25">
      <c r="A193" s="40"/>
      <c r="B193" s="5"/>
      <c r="C193" s="5"/>
      <c r="D193" s="5"/>
      <c r="E193" s="5"/>
      <c r="F193" s="5"/>
      <c r="G193" s="5"/>
      <c r="H193" s="5"/>
      <c r="I193" s="5"/>
      <c r="J193" s="5"/>
      <c r="K193" s="5"/>
      <c r="L193" s="5"/>
      <c r="M193" s="5"/>
      <c r="N193" s="5"/>
      <c r="O193" s="5"/>
      <c r="P193" s="5"/>
    </row>
    <row r="194" spans="1:16" x14ac:dyDescent="0.25">
      <c r="A194" s="42" t="s">
        <v>575</v>
      </c>
    </row>
    <row r="195" spans="1:16" x14ac:dyDescent="0.25">
      <c r="A195" s="259"/>
      <c r="B195" s="260"/>
      <c r="C195" s="260"/>
      <c r="D195" s="260"/>
      <c r="E195" s="260"/>
      <c r="F195" s="260"/>
      <c r="G195" s="260"/>
      <c r="H195" s="260"/>
      <c r="I195" s="261"/>
      <c r="J195" s="156"/>
    </row>
    <row r="196" spans="1:16" x14ac:dyDescent="0.25">
      <c r="A196" s="262"/>
      <c r="B196" s="263"/>
      <c r="C196" s="263"/>
      <c r="D196" s="263"/>
      <c r="E196" s="263"/>
      <c r="F196" s="263"/>
      <c r="G196" s="263"/>
      <c r="H196" s="263"/>
      <c r="I196" s="264"/>
    </row>
    <row r="197" spans="1:16" x14ac:dyDescent="0.25">
      <c r="A197" s="262"/>
      <c r="B197" s="263"/>
      <c r="C197" s="263"/>
      <c r="D197" s="263"/>
      <c r="E197" s="263"/>
      <c r="F197" s="263"/>
      <c r="G197" s="263"/>
      <c r="H197" s="263"/>
      <c r="I197" s="264"/>
    </row>
    <row r="198" spans="1:16" x14ac:dyDescent="0.25">
      <c r="A198" s="265"/>
      <c r="B198" s="266"/>
      <c r="C198" s="266"/>
      <c r="D198" s="266"/>
      <c r="E198" s="266"/>
      <c r="F198" s="266"/>
      <c r="G198" s="266"/>
      <c r="H198" s="266"/>
      <c r="I198" s="267"/>
    </row>
  </sheetData>
  <mergeCells count="13">
    <mergeCell ref="A195:I198"/>
    <mergeCell ref="A10:F10"/>
    <mergeCell ref="K164:P164"/>
    <mergeCell ref="K165:P165"/>
    <mergeCell ref="K59:P59"/>
    <mergeCell ref="K60:P60"/>
    <mergeCell ref="K119:P119"/>
    <mergeCell ref="K118:P118"/>
    <mergeCell ref="A39:H39"/>
    <mergeCell ref="F136:I136"/>
    <mergeCell ref="F144:H144"/>
    <mergeCell ref="A40:H43"/>
    <mergeCell ref="F178:I178"/>
  </mergeCells>
  <phoneticPr fontId="10" type="noConversion"/>
  <dataValidations disablePrompts="1" count="9">
    <dataValidation type="list" allowBlank="1" showInputMessage="1" showErrorMessage="1" sqref="D19" xr:uid="{BDE2C6AB-C5A3-4B6D-8F30-5B8435A16D23}">
      <formula1>"(Välj),Dithionit,Hydrogen peroxide,Combination,Unbleached"</formula1>
    </dataValidation>
    <dataValidation type="list" allowBlank="1" showInputMessage="1" showErrorMessage="1" sqref="G37:G38" xr:uid="{8172146C-71AA-4700-ACB2-BE217A196FBA}">
      <formula1>"(Välj),TJ,ton,m3,Nm3,Annan enhet (ange i kommentarsfältet)"</formula1>
    </dataValidation>
    <dataValidation type="list" allowBlank="1" showInputMessage="1" showErrorMessage="1" sqref="D37" xr:uid="{5677FB05-A71A-4716-A49D-8A670498B2C5}">
      <formula1>"(Välj),Biogas,Other (specify in comments),None"</formula1>
    </dataValidation>
    <dataValidation type="list" allowBlank="1" showInputMessage="1" showErrorMessage="1" sqref="D14" xr:uid="{4919E47B-0B0A-417F-9352-9F20E6954DE6}">
      <formula1>"Välj,TMP,CTMP,Groundwood"</formula1>
    </dataValidation>
    <dataValidation type="list" allowBlank="1" showInputMessage="1" showErrorMessage="1" sqref="D16:D17" xr:uid="{959166CE-A10B-4522-8800-05862D7C4B1C}">
      <formula1>"(Choose),Hardwood - logs,Hardwood -chips,Softwood - logs,Softwood - chips"</formula1>
    </dataValidation>
    <dataValidation type="list" allowBlank="1" showInputMessage="1" showErrorMessage="1" sqref="D21" xr:uid="{9370D9D5-6848-4469-B851-9B0CCFA69A45}">
      <formula1>"(Choose),Purchased,Self-produced,Mainly purchased,Mainly self-produced"</formula1>
    </dataValidation>
    <dataValidation type="list" allowBlank="1" showInputMessage="1" showErrorMessage="1" sqref="D26:D27" xr:uid="{C27C9DA9-B01D-4455-A20B-25A385F1B280}">
      <formula1>"(Choose,Packaging board,Packaging paper,Coorugated material,Printing paper,Newsprint,Tissue paper,Other (specify in the comments field)"</formula1>
    </dataValidation>
    <dataValidation type="list" allowBlank="1" showInputMessage="1" showErrorMessage="1" sqref="D29:D30" xr:uid="{3F29385F-05C8-43B0-8B30-C83027105F4B}">
      <formula1>"(Choose),Filler,Coating"</formula1>
    </dataValidation>
    <dataValidation type="list" allowBlank="1" showInputMessage="1" showErrorMessage="1" sqref="D32" xr:uid="{42C1E2E1-F51A-420D-9C38-3E60EB05E677}">
      <formula1>"(Choose),Back pressure,Condensation"</formula1>
    </dataValidation>
  </dataValidation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38E85BEABC8BF4A88BAA15576A594EF" ma:contentTypeVersion="12" ma:contentTypeDescription="Skapa ett nytt dokument." ma:contentTypeScope="" ma:versionID="bc2538bbe8318f140d8b1bd6b3a90589">
  <xsd:schema xmlns:xsd="http://www.w3.org/2001/XMLSchema" xmlns:xs="http://www.w3.org/2001/XMLSchema" xmlns:p="http://schemas.microsoft.com/office/2006/metadata/properties" xmlns:ns2="87176224-dba4-4793-8e6c-0b313d1fcffc" xmlns:ns3="6908d875-be25-46f5-8ff1-77147f2ebbf4" targetNamespace="http://schemas.microsoft.com/office/2006/metadata/properties" ma:root="true" ma:fieldsID="341c7f7a9d4cea629ec65b0da70cdd53" ns2:_="" ns3:_="">
    <xsd:import namespace="87176224-dba4-4793-8e6c-0b313d1fcffc"/>
    <xsd:import namespace="6908d875-be25-46f5-8ff1-77147f2ebbf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176224-dba4-4793-8e6c-0b313d1fcf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ildmarkeringar" ma:readOnly="false" ma:fieldId="{5cf76f15-5ced-4ddc-b409-7134ff3c332f}" ma:taxonomyMulti="true" ma:sspId="f715b3c1-6faf-452c-928b-c1f971cfea5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908d875-be25-46f5-8ff1-77147f2ebbf4"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01df2ae-357a-4d91-bc9f-45c78ad4c008}" ma:internalName="TaxCatchAll" ma:showField="CatchAllData" ma:web="6908d875-be25-46f5-8ff1-77147f2ebb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908d875-be25-46f5-8ff1-77147f2ebbf4" xsi:nil="true"/>
    <lcf76f155ced4ddcb4097134ff3c332f xmlns="87176224-dba4-4793-8e6c-0b313d1fcff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4D82D74-2985-4667-B1B5-C55B9822A597}"/>
</file>

<file path=customXml/itemProps2.xml><?xml version="1.0" encoding="utf-8"?>
<ds:datastoreItem xmlns:ds="http://schemas.openxmlformats.org/officeDocument/2006/customXml" ds:itemID="{A0352D96-B995-4E98-A4F4-10A3F690BA2D}">
  <ds:schemaRefs>
    <ds:schemaRef ds:uri="http://schemas.microsoft.com/sharepoint/v3/contenttype/forms"/>
  </ds:schemaRefs>
</ds:datastoreItem>
</file>

<file path=customXml/itemProps3.xml><?xml version="1.0" encoding="utf-8"?>
<ds:datastoreItem xmlns:ds="http://schemas.openxmlformats.org/officeDocument/2006/customXml" ds:itemID="{795E4305-D47B-4DA9-A1B4-1B9416654574}">
  <ds:schemaRefs>
    <ds:schemaRef ds:uri="http://purl.org/dc/terms/"/>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c5c7cef5-72b0-4130-9324-a6e7454301c2"/>
    <ds:schemaRef ds:uri="http://www.w3.org/XML/1998/namespace"/>
    <ds:schemaRef ds:uri="f51bab5f-0ed0-40a8-8f36-6fe936a64348"/>
    <ds:schemaRef ds:uri="http://schemas.microsoft.com/sharepoint/v3"/>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Mech+Paper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Hanna</dc:creator>
  <cp:lastModifiedBy>Elin  Svensson</cp:lastModifiedBy>
  <dcterms:created xsi:type="dcterms:W3CDTF">2018-09-17T06:42:26Z</dcterms:created>
  <dcterms:modified xsi:type="dcterms:W3CDTF">2025-07-08T06:43:02Z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0x010100B38E85BEABC8BF4A88BAA15576A594EF</vt:lpwstr>
  </property>
  <property fmtid="{D5CDD505-2E9C-101B-9397-08002B2CF9AE}" pid="3" name="MediaServiceImageTags">
    <vt:lpwstr/>
  </property>
</Properties>
</file>