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2" documentId="8_{AC894701-9E9D-4862-AD23-3F0CCB90C8FC}" xr6:coauthVersionLast="47" xr6:coauthVersionMax="47" xr10:uidLastSave="{5305B672-DBEB-4EDD-BA47-5581054B3028}"/>
  <bookViews>
    <workbookView xWindow="2805" yWindow="2805" windowWidth="21600" windowHeight="11295" xr2:uid="{81CFD70E-8034-4963-A311-A79E2EEFE8E7}"/>
  </bookViews>
  <sheets>
    <sheet name="Mekanisk mass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3" i="2" l="1"/>
  <c r="P53" i="2"/>
  <c r="N53" i="2"/>
  <c r="D107" i="2"/>
  <c r="D140" i="2" s="1"/>
  <c r="D109" i="2"/>
  <c r="D110" i="2"/>
  <c r="I71" i="2"/>
  <c r="D51" i="2"/>
  <c r="D141" i="2" l="1"/>
  <c r="I148" i="2"/>
  <c r="P141" i="2" s="1"/>
  <c r="I112" i="2"/>
  <c r="P100" i="2" s="1"/>
  <c r="D112" i="2" l="1"/>
  <c r="N80" i="2"/>
  <c r="P50" i="2" l="1"/>
  <c r="D120" i="2"/>
  <c r="D99" i="2"/>
  <c r="D113" i="2" l="1"/>
  <c r="I113" i="2"/>
  <c r="P101" i="2" s="1"/>
  <c r="D147" i="2"/>
  <c r="D146" i="2"/>
  <c r="D137" i="2"/>
  <c r="D136" i="2"/>
  <c r="D129" i="2" l="1"/>
  <c r="D126" i="2"/>
  <c r="D86" i="2"/>
  <c r="D89" i="2" s="1"/>
  <c r="D72" i="2"/>
  <c r="D74" i="2" s="1"/>
  <c r="D79" i="2" s="1"/>
  <c r="D83" i="2" s="1"/>
  <c r="D90" i="2" l="1"/>
  <c r="I74" i="2" s="1"/>
  <c r="I111" i="2"/>
  <c r="P99" i="2" s="1"/>
  <c r="I99" i="2"/>
  <c r="D100" i="2"/>
  <c r="I117" i="2"/>
  <c r="D130" i="2"/>
  <c r="I118" i="2" l="1"/>
  <c r="I119" i="2" s="1"/>
  <c r="I120" i="2"/>
  <c r="P71" i="2"/>
  <c r="N79" i="2"/>
  <c r="D151" i="2"/>
  <c r="D150" i="2"/>
  <c r="I121" i="2" l="1"/>
  <c r="D152" i="2"/>
  <c r="D155" i="2" l="1"/>
  <c r="D148" i="2"/>
  <c r="D138" i="2"/>
  <c r="I147" i="2" l="1"/>
  <c r="P139" i="2" s="1"/>
  <c r="I149" i="2"/>
  <c r="P140" i="2" s="1"/>
  <c r="D156" i="2"/>
  <c r="D144" i="2" l="1"/>
  <c r="I135" i="2" s="1"/>
  <c r="N71" i="2"/>
  <c r="N139" i="2" l="1"/>
  <c r="I77" i="2"/>
  <c r="I80" i="2" l="1"/>
  <c r="I85" i="2" s="1"/>
  <c r="I81" i="2"/>
  <c r="D54" i="2"/>
  <c r="D57" i="2" s="1"/>
  <c r="I102" i="2" l="1"/>
  <c r="I138" i="2"/>
  <c r="P72" i="2"/>
  <c r="I82" i="2"/>
  <c r="I86" i="2"/>
  <c r="N73" i="2" s="1"/>
  <c r="I103" i="2" l="1"/>
  <c r="I139" i="2"/>
  <c r="I143" i="2" s="1"/>
  <c r="N141" i="2" s="1"/>
  <c r="N72" i="2"/>
  <c r="I50" i="2"/>
  <c r="I142" i="2"/>
  <c r="N140" i="2" s="1"/>
  <c r="I107" i="2" l="1"/>
  <c r="N101" i="2" s="1"/>
  <c r="I106" i="2"/>
  <c r="N99" i="2"/>
  <c r="N100" i="2" l="1"/>
  <c r="D58" i="2"/>
  <c r="D59" i="2" s="1"/>
  <c r="D62" i="2" s="1"/>
  <c r="I47" i="2" s="1"/>
  <c r="P52" i="2" s="1"/>
  <c r="N50" i="2"/>
  <c r="I46" i="2" l="1"/>
  <c r="I51" i="2"/>
  <c r="I55" i="2" s="1"/>
  <c r="N52" i="2" s="1"/>
  <c r="I54" i="2" l="1"/>
  <c r="N51" i="2" s="1"/>
  <c r="P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67" authorId="0" shapeId="0" xr:uid="{B31A15D2-8B3B-4D1D-9FC2-CF34DA860097}">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68" authorId="0" shapeId="0" xr:uid="{E560B26C-EB63-4056-A1AB-8DA4E88045D9}">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List>
</comments>
</file>

<file path=xl/sharedStrings.xml><?xml version="1.0" encoding="utf-8"?>
<sst xmlns="http://schemas.openxmlformats.org/spreadsheetml/2006/main" count="631" uniqueCount="444">
  <si>
    <t>NAMN PÅ BRUK:</t>
  </si>
  <si>
    <t>PRODUKTION</t>
  </si>
  <si>
    <t>el ink</t>
  </si>
  <si>
    <t>el inköpt</t>
  </si>
  <si>
    <t>VÄRMEFÖRBRUKNING</t>
  </si>
  <si>
    <t>ånga producerad i elpanna</t>
  </si>
  <si>
    <t>q ink</t>
  </si>
  <si>
    <t>br såld bark</t>
  </si>
  <si>
    <t>el br</t>
  </si>
  <si>
    <t>fossilt drivmedel (interna transporter), t.ex. bensin och diesel</t>
  </si>
  <si>
    <t>biodrivmedel (interna transporter), t.ex. biodiesel och etanol</t>
  </si>
  <si>
    <t>br driv fos</t>
  </si>
  <si>
    <t>br driv bio</t>
  </si>
  <si>
    <t>el gem</t>
  </si>
  <si>
    <t>q gem</t>
  </si>
  <si>
    <t>el använd för värmeproduktion fördelad på produktionen av pumpmassa</t>
  </si>
  <si>
    <t>el använd för värmeproduktion fördelad på torkning av avsalumassa</t>
  </si>
  <si>
    <t>el pump gem</t>
  </si>
  <si>
    <t>el tork gem</t>
  </si>
  <si>
    <t>el pump br</t>
  </si>
  <si>
    <t>el tork br</t>
  </si>
  <si>
    <t>q pump gem</t>
  </si>
  <si>
    <t>q tork gem</t>
  </si>
  <si>
    <t>fossilt bränsle som används för att producera värme i form av ånga eller hetvatten förderlad på produktionen av pumpmassa</t>
  </si>
  <si>
    <t>fossilt bränsle som används för att producera värme i form av ånga eller hetvatten fördelad på torkningen av massan</t>
  </si>
  <si>
    <t>El tork</t>
  </si>
  <si>
    <t>El pump</t>
  </si>
  <si>
    <t>Br pump</t>
  </si>
  <si>
    <t>Br tork</t>
  </si>
  <si>
    <t>Br pump fos</t>
  </si>
  <si>
    <t>Br tork fos</t>
  </si>
  <si>
    <t>el pump uppm</t>
  </si>
  <si>
    <t>el tork uppm</t>
  </si>
  <si>
    <t>q pump uppm</t>
  </si>
  <si>
    <t>q tork uppm</t>
  </si>
  <si>
    <t>Ma prod</t>
  </si>
  <si>
    <t>elförbrukning för produktion av värme i elpannor och el till övrig panndrift (användning av el som ”bränsle”)</t>
  </si>
  <si>
    <t>ADt</t>
  </si>
  <si>
    <t>TJ</t>
  </si>
  <si>
    <t>E1</t>
  </si>
  <si>
    <t>E2</t>
  </si>
  <si>
    <t>Q1</t>
  </si>
  <si>
    <t>Q2</t>
  </si>
  <si>
    <t>Q4</t>
  </si>
  <si>
    <t>Q3</t>
  </si>
  <si>
    <t>Gult med svart text = Beräknade data</t>
  </si>
  <si>
    <t>E3</t>
  </si>
  <si>
    <t>Orange = Kontroll</t>
  </si>
  <si>
    <t>Benämning</t>
  </si>
  <si>
    <t>Förklaring</t>
  </si>
  <si>
    <t>E4</t>
  </si>
  <si>
    <t>E5</t>
  </si>
  <si>
    <t>E6</t>
  </si>
  <si>
    <t>E7</t>
  </si>
  <si>
    <t>E8</t>
  </si>
  <si>
    <t>E9</t>
  </si>
  <si>
    <t>E10</t>
  </si>
  <si>
    <t>E11</t>
  </si>
  <si>
    <t>E12</t>
  </si>
  <si>
    <t>Blå = Beräknade nyckeltal</t>
  </si>
  <si>
    <t>BRÄNSLEFÖRBRUKNING FOSSIL</t>
  </si>
  <si>
    <t>Q6</t>
  </si>
  <si>
    <t>Q7</t>
  </si>
  <si>
    <t>Q5</t>
  </si>
  <si>
    <t>M1</t>
  </si>
  <si>
    <t>Q8</t>
  </si>
  <si>
    <t>Q9</t>
  </si>
  <si>
    <t>Q10</t>
  </si>
  <si>
    <t>Q11</t>
  </si>
  <si>
    <t>B1</t>
  </si>
  <si>
    <t>B2</t>
  </si>
  <si>
    <t>Förbrukning av värme för produktion av pumpmassa</t>
  </si>
  <si>
    <t>Förbrukning av värme för torkning av avsalumassa</t>
  </si>
  <si>
    <t>B7</t>
  </si>
  <si>
    <t>B9</t>
  </si>
  <si>
    <t>NYCKELTAL</t>
  </si>
  <si>
    <t>B11</t>
  </si>
  <si>
    <t>B10</t>
  </si>
  <si>
    <t>F3</t>
  </si>
  <si>
    <t>F4</t>
  </si>
  <si>
    <t>F5</t>
  </si>
  <si>
    <t>F6</t>
  </si>
  <si>
    <t>F7</t>
  </si>
  <si>
    <t>F8</t>
  </si>
  <si>
    <t>Fossilt bränsle för produktion av pumpmassa</t>
  </si>
  <si>
    <t>Fossilt bränsle för torkning av avsalumassa</t>
  </si>
  <si>
    <t>F9</t>
  </si>
  <si>
    <t>F10</t>
  </si>
  <si>
    <t>q vtn</t>
  </si>
  <si>
    <t>Q12</t>
  </si>
  <si>
    <t>Q13</t>
  </si>
  <si>
    <t>fossil eldningsolja</t>
  </si>
  <si>
    <t>Kontroll (ska vara noll)</t>
  </si>
  <si>
    <t>B12</t>
  </si>
  <si>
    <t>B13</t>
  </si>
  <si>
    <t>B14</t>
  </si>
  <si>
    <t>B15</t>
  </si>
  <si>
    <t>Fossilt bränsle som används för produktion av ånga och varmvatten</t>
  </si>
  <si>
    <t>F2</t>
  </si>
  <si>
    <t>Bränsle för produktion av pumpmassa</t>
  </si>
  <si>
    <t>Bränsle för torkning av avsalumassa</t>
  </si>
  <si>
    <t>F11</t>
  </si>
  <si>
    <t>F12</t>
  </si>
  <si>
    <t>F13</t>
  </si>
  <si>
    <t>Ekvation</t>
  </si>
  <si>
    <t>F1</t>
  </si>
  <si>
    <t>B3</t>
  </si>
  <si>
    <t>Rosa = Celler där data hämtas från annan cell</t>
  </si>
  <si>
    <r>
      <t>Grönt med</t>
    </r>
    <r>
      <rPr>
        <b/>
        <sz val="11"/>
        <color rgb="FF0070C0"/>
        <rFont val="Calibri"/>
        <family val="2"/>
        <scheme val="minor"/>
      </rPr>
      <t xml:space="preserve"> blå text</t>
    </r>
    <r>
      <rPr>
        <b/>
        <sz val="11"/>
        <color theme="1"/>
        <rFont val="Calibri"/>
        <family val="2"/>
        <scheme val="minor"/>
      </rPr>
      <t xml:space="preserve"> = Celler där data ska läggas in</t>
    </r>
  </si>
  <si>
    <t>el gem rest</t>
  </si>
  <si>
    <t>el gem förd tork</t>
  </si>
  <si>
    <t>el gem förd pump</t>
  </si>
  <si>
    <t>E13</t>
  </si>
  <si>
    <t>E14</t>
  </si>
  <si>
    <t>Självförsörjningsgrad el</t>
  </si>
  <si>
    <t>q gem rest</t>
  </si>
  <si>
    <t>q gem förd pump</t>
  </si>
  <si>
    <t>q gem förd tork</t>
  </si>
  <si>
    <t>Q14</t>
  </si>
  <si>
    <t>B4</t>
  </si>
  <si>
    <t>B5</t>
  </si>
  <si>
    <t>B8</t>
  </si>
  <si>
    <t>B16</t>
  </si>
  <si>
    <t>B17</t>
  </si>
  <si>
    <t>B18</t>
  </si>
  <si>
    <t>B19</t>
  </si>
  <si>
    <t>Kontroll, ska vara 0 (noll)</t>
  </si>
  <si>
    <t>br pump övr</t>
  </si>
  <si>
    <t>br tork övr</t>
  </si>
  <si>
    <t>br pump övr fos</t>
  </si>
  <si>
    <t>br tork övr fos</t>
  </si>
  <si>
    <t>q prim ext</t>
  </si>
  <si>
    <t>drivmedel och annat bränsle som används i verksamhet som kan hänföras till produktion av pumpmassa, t.ex. truckar på vedgården</t>
  </si>
  <si>
    <t>q prod raff</t>
  </si>
  <si>
    <t>summa egenproducerad värme inkl raffinörer</t>
  </si>
  <si>
    <t>egenproducerad värme i pannor</t>
  </si>
  <si>
    <t>q prod tot</t>
  </si>
  <si>
    <t>Q15</t>
  </si>
  <si>
    <t>Q16</t>
  </si>
  <si>
    <t>Q17</t>
  </si>
  <si>
    <t>GJ/ADt</t>
  </si>
  <si>
    <t>Br dir inre</t>
  </si>
  <si>
    <t>Br dir yttre</t>
  </si>
  <si>
    <t>q sek ext</t>
  </si>
  <si>
    <t>Br tot yttre</t>
  </si>
  <si>
    <t>BRÄNSLEFÖRBRUKNING TOTAL</t>
  </si>
  <si>
    <t>ELFÖRBRUKNING</t>
  </si>
  <si>
    <t>SKOGENS MEKANISKA MASSABRUK</t>
  </si>
  <si>
    <t>El tot tillf</t>
  </si>
  <si>
    <t>Total elförbrukning i massabruket beräknad från produktion och handel (tillförselsidan)</t>
  </si>
  <si>
    <t>uppmätt elförbrukning för produktion av pumpmassa</t>
  </si>
  <si>
    <t>uppmätt elförbrukning för torkning av pumpmassa till avsalumassa och efterföljande hantering</t>
  </si>
  <si>
    <t>el proc uppm</t>
  </si>
  <si>
    <t>summa elförbrukning som uppmätts specifikt för produktion av pumpmassa och torkning</t>
  </si>
  <si>
    <t>el gem uppm</t>
  </si>
  <si>
    <t>uppmätt elförbrukning för gemensamma funktioner, dvs el som används för t.ex. vattenrening, kontor, underhållsverkstad och som inte används i elpannor för värmeproduktion</t>
  </si>
  <si>
    <t>el bal</t>
  </si>
  <si>
    <t>el som förbrukas i gemensamma funktioner eller ingår i gemensam balanspost</t>
  </si>
  <si>
    <t>del av gemensam elförbrukning (inkl gemensam balanspost) som kan fördelas till produktion av pumpmassa baserat på rimliga antaganden och uppskattningar</t>
  </si>
  <si>
    <t>del av gemensam elförbrukning (inkl gemensam balanspost) som kan fördelas till torkning av pumpmassa baserat på rimliga antaganden och uppskattningar</t>
  </si>
  <si>
    <t>resterande gemensam elförbrukning som inte tydligt kan fördelas till specifika processavsnitt</t>
  </si>
  <si>
    <t>Förbrukning av el för produktion av pumpmassa</t>
  </si>
  <si>
    <t>Förbrukning av el för torkning av avsalumassa</t>
  </si>
  <si>
    <t>E15</t>
  </si>
  <si>
    <t>q turb</t>
  </si>
  <si>
    <t>q dir</t>
  </si>
  <si>
    <t>q elp</t>
  </si>
  <si>
    <t>ånga som produceras i annan panna, ej är ansluten till turbin, eller elpanna</t>
  </si>
  <si>
    <t>q prod panna</t>
  </si>
  <si>
    <t>Q tot brutto</t>
  </si>
  <si>
    <t>brutto förbrukning av värme vid massabruket, beräknad från värmeproduktion</t>
  </si>
  <si>
    <t>Q tot netto</t>
  </si>
  <si>
    <t>uppmätt förbrukning av primärvärme för produktion av pumpmassa</t>
  </si>
  <si>
    <t>uppmätt förbrukning av primärvärme för torkning av avsalumassa</t>
  </si>
  <si>
    <t>q proc uppm</t>
  </si>
  <si>
    <t>q gem uppm</t>
  </si>
  <si>
    <t>Q tot uppm</t>
  </si>
  <si>
    <t>total uppmätt primärvärmeförbrukning</t>
  </si>
  <si>
    <t>q prim bal</t>
  </si>
  <si>
    <t>q sek→pump</t>
  </si>
  <si>
    <t>q sek→tork</t>
  </si>
  <si>
    <t>sekundärvärme som används för torkning av avsalumassa</t>
  </si>
  <si>
    <t>q pump→sek</t>
  </si>
  <si>
    <t xml:space="preserve">q tork→sek </t>
  </si>
  <si>
    <t>q sek bal</t>
  </si>
  <si>
    <t>värme som förbrukas i gemensamma funktioner eller ingår i gemensamma balansposter</t>
  </si>
  <si>
    <t>resterande gemensam värmeförbrukning som inte tydligt kan fördelas till produktion av pumpmassa eller torkning av massa</t>
  </si>
  <si>
    <t>Q tork</t>
  </si>
  <si>
    <t>Q pump</t>
  </si>
  <si>
    <t>såld bark och annat fast biobränsle som uppkommit i vedhantering och renseri</t>
  </si>
  <si>
    <t>br eo fos panna</t>
  </si>
  <si>
    <t>br gas fos panna</t>
  </si>
  <si>
    <t>Br panna inre brutto</t>
  </si>
  <si>
    <t>Summa bränsle för värmeproduktion i pannor, inre systemgräns, brutto</t>
  </si>
  <si>
    <t>η ext</t>
  </si>
  <si>
    <t>Br panna inre netto</t>
  </si>
  <si>
    <t>Summa bränsle för värmeproduktion i pannor, inre systemgräns, netto</t>
  </si>
  <si>
    <t>br eo fos dir</t>
  </si>
  <si>
    <t>br gas fos dir</t>
  </si>
  <si>
    <t>Br övr</t>
  </si>
  <si>
    <t>drivmedel och annat bränsle som används i verksamhet som kan hänföras till torkning av massa och efterföljande steg, t.ex. truckar för hantering av färdig produkt</t>
  </si>
  <si>
    <t>Summa förbrukning av bränslen, inre systemgräns</t>
  </si>
  <si>
    <t>br pump panna</t>
  </si>
  <si>
    <t>bränsle som används för att producera värme i form av ånga eller hetvatten fördelad på produktionen av pumpmassa</t>
  </si>
  <si>
    <t>br tork panna</t>
  </si>
  <si>
    <t>bränsle som används för att producera värme i form av ånga eller hetvatten fördelad på torkning av pumpmassa till avsalumassa</t>
  </si>
  <si>
    <t>x bio eget</t>
  </si>
  <si>
    <t>andel av totalt använd bark och annat biobränsle som uppkommit vid bruket</t>
  </si>
  <si>
    <t>Br panna yttre, brutto</t>
  </si>
  <si>
    <t>Summa bränsle för värmeproduktion i pannor, yttre systemgräns, brutto</t>
  </si>
  <si>
    <t>Br panna yttre netto</t>
  </si>
  <si>
    <t>Summa bränsle värmeproduktion i pannor, yttre systemgräns, netto</t>
  </si>
  <si>
    <t>Summa förbrukning av bränslen, yttre systemgräns</t>
  </si>
  <si>
    <t>Br panna brutto fos</t>
  </si>
  <si>
    <t>Br panna netto fos</t>
  </si>
  <si>
    <t>Summa fossilt bränsle för värmeproduktion i pannor, brutto</t>
  </si>
  <si>
    <t>Summa fossilt bränsle  för värmeproduktion i pannor, netto</t>
  </si>
  <si>
    <t>Fossilt bränsle som används för direktvärme</t>
  </si>
  <si>
    <t>Br dir fos</t>
  </si>
  <si>
    <t>Summa fossilt bränsle direktvärme (beräknat från bränsleslag)</t>
  </si>
  <si>
    <t>Summa  övrigt fossilt bränsle (beräknat från bränsleslag)</t>
  </si>
  <si>
    <t>fossilt drivmedel och övrigt fossilt bränsle som används i verksamhet som kan hänföras till produktion av pumpmassa, t.ex. truckar på vedgården</t>
  </si>
  <si>
    <t>fossilt drivmedel och övrigt fossilt bränsle som används i verksamhet som kan hänföras till torkningen av massa och efterföljande steg, t.ex. truckar som hanterar torkad massa</t>
  </si>
  <si>
    <t>Br övr fos</t>
  </si>
  <si>
    <t>Summa  övrigt fossilt bränsle (beräknat från ändamål)</t>
  </si>
  <si>
    <t>Br tot fos</t>
  </si>
  <si>
    <t>Summa fossilt bränsle</t>
  </si>
  <si>
    <t>br pump panna fos</t>
  </si>
  <si>
    <t>br tork panna fos</t>
  </si>
  <si>
    <t>Kommentarer och noteringar</t>
  </si>
  <si>
    <t>Summa bränsle direktvärme (all användning antas hänföras till torkning)</t>
  </si>
  <si>
    <t>produktion avsalumassa</t>
  </si>
  <si>
    <t xml:space="preserve">hetvatten som produceras i egen panna (t.ex. oljepanna eller elpanna)  </t>
  </si>
  <si>
    <t>B6</t>
  </si>
  <si>
    <t>ånga  eller hetvatten som köps in från extern leverantör</t>
  </si>
  <si>
    <t>br annat bio</t>
  </si>
  <si>
    <t>br annat fos</t>
  </si>
  <si>
    <t>bränsle för andra ändamål, bio</t>
  </si>
  <si>
    <t>bränsle för andra ändamål, fossilt</t>
  </si>
  <si>
    <t>fossilt bränsle för andra ändamål</t>
  </si>
  <si>
    <t>Fossilt bränsle övrigt, använt som drivmedel eller för annat ändamål än värme eller direktvärme</t>
  </si>
  <si>
    <t>Bränsle övrigt, använt som drivmedel eller för annat ändamål än värme eller direktvärme</t>
  </si>
  <si>
    <t>Br tot inre netto</t>
  </si>
  <si>
    <t>br bio ink fast</t>
  </si>
  <si>
    <t>inköpt bark, skogsflis och andra fasta biobränslen</t>
  </si>
  <si>
    <t>Br bio fast inre</t>
  </si>
  <si>
    <t>bark eller annat fast biobränsle som används för värmeproduktion vid bruket (förbränns i pannor eller används för direktvärme)</t>
  </si>
  <si>
    <t>br fast bio panna</t>
  </si>
  <si>
    <t>br flyt bio panna</t>
  </si>
  <si>
    <t>br gas bio panna</t>
  </si>
  <si>
    <t>inköpt biogas</t>
  </si>
  <si>
    <t>br fast bio dir</t>
  </si>
  <si>
    <t>br flyt bio dir</t>
  </si>
  <si>
    <t>br gas bio dir</t>
  </si>
  <si>
    <t>inköpta flytande biobränslen</t>
  </si>
  <si>
    <t>Bränsle som används för produktion av ånga och hetvatten i egna pannor</t>
  </si>
  <si>
    <t>Kontroll balans fast biobränsle (ska vara noll)</t>
  </si>
  <si>
    <t xml:space="preserve">sekundärvärme som tillvaratas från torkningen av avsalumassa </t>
  </si>
  <si>
    <t>sekundärvärme som används för produktion av pumpmassa</t>
  </si>
  <si>
    <t>sekundärvärme från bruket som säljs till extern förbrukare</t>
  </si>
  <si>
    <t>q övrp</t>
  </si>
  <si>
    <t xml:space="preserve">uppmätt friblåsning av ånga som därmed inte nyttiggörs i produktionen </t>
  </si>
  <si>
    <t>uppmätt förbrukning av primärvärme för gemensamma funktioner (t.ex. värme för vattenrening, kontor, underhållsverkstad). Inkluderar all uppmätt primärvärmeförbrukning som ej direkt kan hänföras till någon specifik del av produktionen eller till friblåsning</t>
  </si>
  <si>
    <t>del av gemensam värmeförbrukning (inkl friblåsning och gemensam balanspost)  som kan fördelas till produktion av pumpmassa baserat på rimliga antaganden och uppskattningar</t>
  </si>
  <si>
    <t>del av gemensam värmeförbrukning (inkl friblåsning och gemensam balanspost)  som kan fördelas till torkning av avsalumassa baserat på rimliga antaganden och uppskattningar</t>
  </si>
  <si>
    <t>q fribl uppm</t>
  </si>
  <si>
    <t>gemensam värmeförbrukning som fördelats till, eller med utgångspunkt från andel av uppmätt förbrukning hänförts till produktion av pumpmassa</t>
  </si>
  <si>
    <t>gemensam värmeförbrukning som fördelats till, eller med utgångspunkt från andel av uppmätt förbrukning hänförts till torkning av pumpmassa till avsalumassa</t>
  </si>
  <si>
    <t>gemensam elförbrukning som fördelats till, eller med utgångspunkt från andel av uppmätt förbrukning hänförts till produktion av pumpmassa</t>
  </si>
  <si>
    <t>gemensam elförbrukning som fördelats till, eller med utgångspunkt från andel av uppmätt förbrukning hänförts till torkning av pumpmassa till avsalumassa</t>
  </si>
  <si>
    <t>Q18</t>
  </si>
  <si>
    <t>Q19</t>
  </si>
  <si>
    <t>Q20</t>
  </si>
  <si>
    <t>ORT:</t>
  </si>
  <si>
    <t>SKOGEBORG</t>
  </si>
  <si>
    <t>Grå = Indata, flerval</t>
  </si>
  <si>
    <t>METADATA</t>
  </si>
  <si>
    <t>Område</t>
  </si>
  <si>
    <t>Värde</t>
  </si>
  <si>
    <t>Kommentar</t>
  </si>
  <si>
    <t>Massa</t>
  </si>
  <si>
    <t>Blekning</t>
  </si>
  <si>
    <r>
      <t xml:space="preserve">Ange vilken/vilka typ(er) av blekning som används, och massaproduktion av respektive typ
</t>
    </r>
    <r>
      <rPr>
        <i/>
        <sz val="11"/>
        <color theme="1"/>
        <rFont val="Calibri"/>
        <family val="2"/>
        <scheme val="minor"/>
      </rPr>
      <t>[Infoga rader efter behov (om flera typer av blekning)]</t>
    </r>
  </si>
  <si>
    <t>(Välj)</t>
  </si>
  <si>
    <t>Produktion av blekkemikalier</t>
  </si>
  <si>
    <t>Ange om använda blekkemikalier är inköpta eller egenproducerade</t>
  </si>
  <si>
    <t>-</t>
  </si>
  <si>
    <t>Energisystem</t>
  </si>
  <si>
    <t>Turbiner</t>
  </si>
  <si>
    <t>Ångtryck</t>
  </si>
  <si>
    <r>
      <t xml:space="preserve">Lista de ångtryck som används i processen. 
</t>
    </r>
    <r>
      <rPr>
        <i/>
        <sz val="11"/>
        <color theme="1"/>
        <rFont val="Calibri"/>
        <family val="2"/>
        <scheme val="minor"/>
      </rPr>
      <t>[Infoga rader efter behov]</t>
    </r>
  </si>
  <si>
    <t>bar(a)</t>
  </si>
  <si>
    <t>[Kommentera vilka processavsnitt som använder respektive ångtryck]</t>
  </si>
  <si>
    <t>Specialprodukter</t>
  </si>
  <si>
    <t>Produktion av specialprodukt</t>
  </si>
  <si>
    <r>
      <t xml:space="preserve">Lista de specialprodukter som produceras vid bruket, och produktion av respektive typ
</t>
    </r>
    <r>
      <rPr>
        <i/>
        <sz val="11"/>
        <color theme="1"/>
        <rFont val="Calibri"/>
        <family val="2"/>
        <scheme val="minor"/>
      </rPr>
      <t>[Infoga rader efter behov]</t>
    </r>
  </si>
  <si>
    <t>br bio eget fast</t>
  </si>
  <si>
    <t>El tot uppm</t>
  </si>
  <si>
    <t>Total uppmätt förbrukning av el i massabruket</t>
  </si>
  <si>
    <t>Vedråvara</t>
  </si>
  <si>
    <r>
      <t xml:space="preserve">Ange vilken typ av vedråvara som används
</t>
    </r>
    <r>
      <rPr>
        <i/>
        <sz val="11"/>
        <color theme="1"/>
        <rFont val="Calibri"/>
        <family val="2"/>
        <scheme val="minor"/>
      </rPr>
      <t>[Infoga rader efter behov (om flera typer av vedråvara)]</t>
    </r>
  </si>
  <si>
    <t>[Kommentera ungefärlig andel av respektive typ (om flera används)]</t>
  </si>
  <si>
    <t>Enhet</t>
  </si>
  <si>
    <t>Freeness</t>
  </si>
  <si>
    <t>[Ange värden för huvudsakliga massatyper, ev intervall]</t>
  </si>
  <si>
    <t>ml CSF</t>
  </si>
  <si>
    <t>Fasta biobränslen - övergripande balans</t>
  </si>
  <si>
    <t>MEKANISKT MASSABRUK, OINTEGRERAT</t>
  </si>
  <si>
    <r>
      <t xml:space="preserve">Ange massans freeness
</t>
    </r>
    <r>
      <rPr>
        <i/>
        <sz val="11"/>
        <rFont val="Calibri"/>
        <family val="2"/>
        <scheme val="minor"/>
      </rPr>
      <t>[Infoga rader efter behov (om flera typer av vedråvara)]</t>
    </r>
  </si>
  <si>
    <t>balanspost för el, avvikelse mellan tillförsel och uppmätt användning (inkluderar t.ex. förluster, ouppmätt förbrukning, mätfel osv)</t>
  </si>
  <si>
    <t>netto förbrukning av värme vid massabruket, beräknad från värmeproduktion</t>
  </si>
  <si>
    <t>summa uppmätt primärvärme för massaproduktion och torkning</t>
  </si>
  <si>
    <t>balanspost för primärvärme, avvikelse mellan produktion och uppmätt förbrukning (inkluderar förluster, ouppmätt förbrukning, mätfel osv)</t>
  </si>
  <si>
    <t>balanspost för sekundärvärme, avvikelse mellan summan av värmekällor och värmesänkor (hänförs till gemensamma funktioner)</t>
  </si>
  <si>
    <t>egengenererat biobränsle (t.ex. bark) som uppkommit utanför ”inre systemgräns” på bruket (dvs i vedhantering/renseri)</t>
  </si>
  <si>
    <t>Bränsle som används för direktvärme (i torkningen)</t>
  </si>
  <si>
    <t>bark, spån och annat fast biobränsle</t>
  </si>
  <si>
    <t>övriga fossila bränslen, t.ex. gasol och naturgas</t>
  </si>
  <si>
    <r>
      <t xml:space="preserve">Ange typ av turbin (kondens/mottryck) och antal
</t>
    </r>
    <r>
      <rPr>
        <i/>
        <sz val="11"/>
        <color theme="1"/>
        <rFont val="Calibri"/>
        <family val="2"/>
        <scheme val="minor"/>
      </rPr>
      <t>[Infoga rader efter behov (om flera typer av turbiner)]</t>
    </r>
  </si>
  <si>
    <t>el producerad som mottryckskraft i turbin vid bruket</t>
  </si>
  <si>
    <t>el prod kond</t>
  </si>
  <si>
    <t>el producerad som kondenskraft i turbin vid bruket</t>
  </si>
  <si>
    <t>se PM avsnitt 2.4. 'Värme' för ytterligare instruktioner om hur producerad och förbrukad ånga ska anges</t>
  </si>
  <si>
    <t>primärvärme som levereras till extern förbrukare</t>
  </si>
  <si>
    <t>raffinörsånga som säljs till extern förbrukare eller dumpas</t>
  </si>
  <si>
    <t>egengenererad och inköpt bark och annat fast biobränsle</t>
  </si>
  <si>
    <t>br ext prim värme</t>
  </si>
  <si>
    <t>bränsle som använts för att producera primärvärme som levereras externt (t.ex. till fjärrvärme)</t>
  </si>
  <si>
    <t>η kond</t>
  </si>
  <si>
    <t>bränsle som använts för att producera kondensel</t>
  </si>
  <si>
    <t>verkningsgrad för barkpanna eller annan energipanna som producerar ånga för kondenselproduktion.</t>
  </si>
  <si>
    <t>q prim kond</t>
  </si>
  <si>
    <t>ånga som används för produktion av kondensel</t>
  </si>
  <si>
    <t>Br tot inre netto alt</t>
  </si>
  <si>
    <t>Br pump alt</t>
  </si>
  <si>
    <t>Br tork alt</t>
  </si>
  <si>
    <t>B20</t>
  </si>
  <si>
    <t>B21</t>
  </si>
  <si>
    <t>B22</t>
  </si>
  <si>
    <t>B23</t>
  </si>
  <si>
    <t>B24</t>
  </si>
  <si>
    <t>B25</t>
  </si>
  <si>
    <t>B26</t>
  </si>
  <si>
    <t>B27</t>
  </si>
  <si>
    <t>η fos ext</t>
  </si>
  <si>
    <t>br ext prim värme fos</t>
  </si>
  <si>
    <t>η fos kond</t>
  </si>
  <si>
    <t>verkningsgrad för fossileldad energipanna som producerar ånga för kondenselproduktion. Sätts schablonmässigt till 90% om  verkningsgraden för pannan inte är känd. Lämnas tom om fossilt bränsle aldrig används vid kondensdrift.</t>
  </si>
  <si>
    <t>fossilt bränsle som gått åt för att producera kondensel</t>
  </si>
  <si>
    <t>F18</t>
  </si>
  <si>
    <t>F19</t>
  </si>
  <si>
    <t>F20</t>
  </si>
  <si>
    <t>Br tot fos alt</t>
  </si>
  <si>
    <t>Br pump fos alt</t>
  </si>
  <si>
    <t>Br tork fos alt</t>
  </si>
  <si>
    <t>F14</t>
  </si>
  <si>
    <t>F15</t>
  </si>
  <si>
    <t>F16</t>
  </si>
  <si>
    <t>F17</t>
  </si>
  <si>
    <t>F21</t>
  </si>
  <si>
    <t>Q21</t>
  </si>
  <si>
    <t>E16</t>
  </si>
  <si>
    <t>Mek massa</t>
  </si>
  <si>
    <t>Massatyp</t>
  </si>
  <si>
    <t>TMP</t>
  </si>
  <si>
    <t>Barr - rundved</t>
  </si>
  <si>
    <t>Barr - flis</t>
  </si>
  <si>
    <t>%</t>
  </si>
  <si>
    <t>Väteperoxid</t>
  </si>
  <si>
    <t>Ditionit</t>
  </si>
  <si>
    <t>Inköpta</t>
  </si>
  <si>
    <t>Mottryck</t>
  </si>
  <si>
    <t>Ingen</t>
  </si>
  <si>
    <t>Elförbrukning</t>
  </si>
  <si>
    <t>Värmeförbrukning</t>
  </si>
  <si>
    <t>Fossil bränsleförbrukning</t>
  </si>
  <si>
    <t>Bränsleförbrukning</t>
  </si>
  <si>
    <t>E17</t>
  </si>
  <si>
    <t>E18</t>
  </si>
  <si>
    <t>E19</t>
  </si>
  <si>
    <t>E20</t>
  </si>
  <si>
    <t xml:space="preserve"> - totalt för bruket per mängd torkad avsalumassa</t>
  </si>
  <si>
    <t xml:space="preserve"> - per producerad mängd pumpmassa</t>
  </si>
  <si>
    <t xml:space="preserve"> - för torkning, per mängd avsalumassa</t>
  </si>
  <si>
    <t xml:space="preserve"> - per mängd pumpmassa</t>
  </si>
  <si>
    <t xml:space="preserve"> - totalt för bruket per producerad mängd torkad avsalumassa</t>
  </si>
  <si>
    <t xml:space="preserve"> - för torkning per producerad mängd avsalumassa</t>
  </si>
  <si>
    <t>Sålda energiprodukter, inre systemgräns</t>
  </si>
  <si>
    <t>sålda energiprodukter, exkl bark och annat biobränsle som uppkommer i vedhantering/renseri</t>
  </si>
  <si>
    <t>alt 0</t>
  </si>
  <si>
    <t>alt 1</t>
  </si>
  <si>
    <t>akt 0</t>
  </si>
  <si>
    <t xml:space="preserve"> Värmeåtervinning från raffinörer</t>
  </si>
  <si>
    <t xml:space="preserve"> alt 1</t>
  </si>
  <si>
    <t xml:space="preserve"> -producerad raffinörsånga per producerad mängd pumpmassa</t>
  </si>
  <si>
    <t>Versionsdatum för beräkningsmodellen</t>
  </si>
  <si>
    <t>Datum för aktuell beräkning</t>
  </si>
  <si>
    <t>Verksamhetsår som beräkningen avser</t>
  </si>
  <si>
    <t>OBS! Inlagda värden är endast till för att vara exempel på hur man lägger in data, och för kontroll av att formlerna fungerar. Data är mer eller mindre slumpvis valda och representerar inte något verkligt bruk.</t>
  </si>
  <si>
    <t>el prod mot</t>
  </si>
  <si>
    <t>Summa drivmedel och övrigt bränsle (beräknad från bränsleslag)</t>
  </si>
  <si>
    <t>Summa drivmedel och övrigt bränsle (beräknad från ändamål)</t>
  </si>
  <si>
    <t>Summa bränsle direktvärme, yttre systemgräns (beräknad från bränsleslag)</t>
  </si>
  <si>
    <t>202X-XX-XX</t>
  </si>
  <si>
    <t>202X</t>
  </si>
  <si>
    <t>ånga som tillförs processen efter passage av mottrycksproduktion, dvs ånga ut från turbiner anslutna till fastbränslepanna eller annan panna</t>
  </si>
  <si>
    <t>direktreducerad ånga som tillförs processen från  fastbränslepanna eller annan panna utan att passera mottrycksturbin</t>
  </si>
  <si>
    <t>br sålt inre</t>
  </si>
  <si>
    <t>br kondensel</t>
  </si>
  <si>
    <t>br kondensel fos</t>
  </si>
  <si>
    <t>el såld</t>
  </si>
  <si>
    <t>el såld till elnätet</t>
  </si>
  <si>
    <t>Ange vilken typ av mekanisk massa som produceras</t>
  </si>
  <si>
    <t>Alternativ 0: all elanvändning, inkl el till elpannor</t>
  </si>
  <si>
    <t>Alternativ 1: exkl el som används i elpanna för värmeproduktion</t>
  </si>
  <si>
    <t>Alternativ 0: all bränsleförbrukning, inkl  bränsle till pannor, inre systemgräns</t>
  </si>
  <si>
    <t>Alternativ 1: exkl bränsle till pannor, inre systemgräns</t>
  </si>
  <si>
    <t>Alternativ 1: enbart bränsle för annat ändamål än värmeproduktion i pannor, inre systemgräns</t>
  </si>
  <si>
    <t>Alternativ 2: all användning av bränsle (inkl pannor), men yttre systemgräns (används ej för nyckeltal)</t>
  </si>
  <si>
    <t>Alternativ 0: all fossil bränsleförbrukning, inkl  bränsle till pannor</t>
  </si>
  <si>
    <t>Alternativ 1: exkl bränsle till pannor</t>
  </si>
  <si>
    <t>Alternativ 1: enbart bränsle för annat ändamål än värmeproduktion i pannor</t>
  </si>
  <si>
    <r>
      <rPr>
        <b/>
        <sz val="11"/>
        <color theme="1"/>
        <rFont val="Calibri"/>
        <family val="2"/>
        <scheme val="minor"/>
      </rPr>
      <t xml:space="preserve">Övriga upplysningar </t>
    </r>
    <r>
      <rPr>
        <i/>
        <sz val="11"/>
        <color theme="1"/>
        <rFont val="Calibri"/>
        <family val="2"/>
        <scheme val="minor"/>
      </rPr>
      <t>(exempelvis: Om data bygger på annat än huvudsakligen kontinuerlig mätning; Viktiga skillnader jämfört med tidigare år; Viktiga skillnader jämfört med liknande bruk; Andra levererade nyttor och tjänster (t.ex. flexibilitet i effektuttag), som påverkar energianvändning; Övrigt som är viktigt att beakta vid tolkning av nyckeltalen)</t>
    </r>
  </si>
  <si>
    <t>el ext</t>
  </si>
  <si>
    <t>q raff såld</t>
  </si>
  <si>
    <t>q prim såld</t>
  </si>
  <si>
    <t>el som används i egna processer utanför systemgränsen för konventionell massaproduktion</t>
  </si>
  <si>
    <t>primärvärme som används i egna processer, men utanför systemgränsen för konventionell massaproduktion</t>
  </si>
  <si>
    <t>q sek såld</t>
  </si>
  <si>
    <t>br såld prim värme</t>
  </si>
  <si>
    <t>verkningsgrad för barkpanna eller annan energipanna som producerar ånga som levereras externt eller används vid bruket, men i anläggning utanför systemgräns för konventionell massaproduktion. Om inte verkningsgraden för pannan är känd sätts den schablonmässigt till 85 %.</t>
  </si>
  <si>
    <t>sekundärvärme som används i egna processer utanför systemgränsen för konventionell massaproduktion</t>
  </si>
  <si>
    <t>B28</t>
  </si>
  <si>
    <t>bränsle som använts för att producera primärvärme som används vid bruket, men utanför systemgränsen för massaproduktionen</t>
  </si>
  <si>
    <t>br såld prim värme fos</t>
  </si>
  <si>
    <t>fossilt bränsle som använts för att producera primärvärme som levereras externt (t.ex. till fjärrvärme)</t>
  </si>
  <si>
    <t>fossilt bränsle som använts för att producera primärvärme som används vid bruket, men utanför systemgränsen för massaproduktionen</t>
  </si>
  <si>
    <t>F22</t>
  </si>
  <si>
    <t>verkningsgrad för fossileldad energipanna som producerar ånga som levereras externt eller används vid bruket, men i anläggning utanför systemgräns för konventionell massaproduktion. Om inte verkningsgraden för pannan är känd sätts den schablonmässigt till 90 %. Lämnas tom om fossilt bränsle aldrig används för att producera sådan värme.</t>
  </si>
  <si>
    <t>sekundärvärme som tillvaratas från produktionen av pumpmassa, exkl raffinörsånga</t>
  </si>
  <si>
    <t xml:space="preserve"> Alternativ 0: värmeförbrukning inklusive raffinörsånga</t>
  </si>
  <si>
    <t xml:space="preserve"> Alternativ 1: exklusive raffinörsånga</t>
  </si>
  <si>
    <t xml:space="preserve"> - andel av brukets totala nettoförbrukning av värme som täcks av raffinörsånga </t>
  </si>
  <si>
    <t>ånga som produceras i ångomformare för ångåtervinning från raffinörer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</si>
</sst>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b/>
      <sz val="11"/>
      <color theme="1"/>
      <name val="Calibri"/>
      <family val="2"/>
      <scheme val="minor"/>
    </font>
    <font>
      <i/>
      <sz val="11"/>
      <color theme="1"/>
      <name val="Calibri"/>
      <family val="2"/>
      <scheme val="minor"/>
    </font>
    <font>
      <sz val="11"/>
      <color theme="3" tint="-0.249977111117893"/>
      <name val="Calibri"/>
      <family val="2"/>
      <scheme val="minor"/>
    </font>
    <font>
      <sz val="11"/>
      <color rgb="FF4B876C"/>
      <name val="Calibri"/>
      <family val="2"/>
      <scheme val="minor"/>
    </font>
    <font>
      <b/>
      <sz val="11"/>
      <color theme="3" tint="-0.249977111117893"/>
      <name val="Calibri"/>
      <family val="2"/>
      <scheme val="minor"/>
    </font>
    <font>
      <sz val="12"/>
      <color theme="1"/>
      <name val="Calibri"/>
      <family val="2"/>
      <scheme val="minor"/>
    </font>
    <font>
      <sz val="11"/>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sz val="11"/>
      <color theme="1"/>
      <name val="Calibri"/>
      <family val="2"/>
      <scheme val="minor"/>
    </font>
    <font>
      <b/>
      <i/>
      <sz val="11"/>
      <name val="Calibri"/>
      <family val="2"/>
      <scheme val="minor"/>
    </font>
    <font>
      <b/>
      <sz val="16"/>
      <color rgb="FFFF0000"/>
      <name val="Calibri"/>
      <family val="2"/>
      <scheme val="minor"/>
    </font>
    <font>
      <b/>
      <i/>
      <sz val="18"/>
      <name val="Franklin Gothic Book"/>
      <family val="2"/>
    </font>
    <font>
      <b/>
      <sz val="11"/>
      <name val="Calibri"/>
      <family val="2"/>
      <scheme val="minor"/>
    </font>
    <font>
      <i/>
      <sz val="11"/>
      <name val="Calibri"/>
      <family val="2"/>
      <scheme val="minor"/>
    </font>
    <font>
      <b/>
      <sz val="16"/>
      <color rgb="FF0070C0"/>
      <name val="Calibri"/>
      <family val="2"/>
      <scheme val="minor"/>
    </font>
    <font>
      <b/>
      <sz val="11"/>
      <color rgb="FFFF0000"/>
      <name val="Calibri"/>
      <family val="2"/>
      <scheme val="minor"/>
    </font>
    <font>
      <b/>
      <sz val="12"/>
      <color theme="1"/>
      <name val="Calibri"/>
      <family val="2"/>
      <scheme val="minor"/>
    </font>
    <font>
      <b/>
      <sz val="12"/>
      <name val="Calibri"/>
      <family val="2"/>
      <scheme val="minor"/>
    </font>
    <font>
      <b/>
      <sz val="16"/>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
      <patternFill patternType="solid">
        <fgColor theme="0" tint="-0.249977111117893"/>
        <bgColor indexed="64"/>
      </patternFill>
    </fill>
  </fills>
  <borders count="47">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indexed="64"/>
      </top>
      <bottom style="thin">
        <color theme="0" tint="-0.14993743705557422"/>
      </bottom>
      <diagonal/>
    </border>
    <border>
      <left/>
      <right style="thin">
        <color indexed="64"/>
      </right>
      <top/>
      <bottom style="thin">
        <color theme="0" tint="-0.14993743705557422"/>
      </bottom>
      <diagonal/>
    </border>
    <border>
      <left/>
      <right/>
      <top/>
      <bottom style="thin">
        <color theme="0" tint="-0.14993743705557422"/>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7" fillId="0" borderId="0" applyFont="0" applyFill="0" applyBorder="0" applyAlignment="0" applyProtection="0"/>
    <xf numFmtId="0" fontId="17" fillId="9" borderId="0" applyNumberFormat="0" applyBorder="0" applyAlignment="0" applyProtection="0"/>
  </cellStyleXfs>
  <cellXfs count="295">
    <xf numFmtId="0" fontId="0" fillId="0" borderId="0" xfId="0"/>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6" fillId="0" borderId="0" xfId="0" applyFont="1"/>
    <xf numFmtId="0" fontId="0" fillId="5" borderId="0" xfId="0" applyFill="1" applyAlignment="1">
      <alignment wrapText="1"/>
    </xf>
    <xf numFmtId="0" fontId="1" fillId="5" borderId="0" xfId="0" applyFont="1" applyFill="1" applyAlignment="1">
      <alignment wrapText="1"/>
    </xf>
    <xf numFmtId="0" fontId="4" fillId="0" borderId="0" xfId="0" applyFont="1" applyAlignment="1">
      <alignment wrapText="1"/>
    </xf>
    <xf numFmtId="0" fontId="5" fillId="0" borderId="1" xfId="0" applyFont="1" applyBorder="1" applyAlignment="1">
      <alignment wrapText="1"/>
    </xf>
    <xf numFmtId="3" fontId="8" fillId="5" borderId="0" xfId="0" applyNumberFormat="1" applyFont="1" applyFill="1" applyAlignment="1">
      <alignment wrapText="1"/>
    </xf>
    <xf numFmtId="0" fontId="3" fillId="5" borderId="0" xfId="0" applyFont="1" applyFill="1" applyAlignment="1">
      <alignment wrapText="1"/>
    </xf>
    <xf numFmtId="0" fontId="6" fillId="0" borderId="0" xfId="0" applyFont="1" applyAlignment="1">
      <alignment wrapText="1"/>
    </xf>
    <xf numFmtId="0" fontId="15" fillId="0" borderId="0" xfId="0" applyFont="1" applyAlignment="1">
      <alignment wrapText="1"/>
    </xf>
    <xf numFmtId="0" fontId="15" fillId="5" borderId="0" xfId="0" applyFont="1" applyFill="1" applyAlignment="1">
      <alignment wrapText="1"/>
    </xf>
    <xf numFmtId="3" fontId="0" fillId="5" borderId="0" xfId="0" applyNumberFormat="1" applyFill="1" applyAlignment="1">
      <alignment wrapText="1"/>
    </xf>
    <xf numFmtId="0" fontId="2" fillId="0" borderId="0" xfId="0" applyFont="1" applyAlignment="1">
      <alignment wrapText="1"/>
    </xf>
    <xf numFmtId="3" fontId="8" fillId="0" borderId="0" xfId="0" applyNumberFormat="1" applyFont="1" applyAlignment="1">
      <alignment wrapText="1"/>
    </xf>
    <xf numFmtId="0" fontId="3" fillId="0" borderId="0" xfId="0" applyFont="1" applyAlignment="1">
      <alignment wrapText="1"/>
    </xf>
    <xf numFmtId="0" fontId="0" fillId="0" borderId="9" xfId="0" applyBorder="1" applyAlignment="1">
      <alignment wrapText="1"/>
    </xf>
    <xf numFmtId="0" fontId="0" fillId="0" borderId="11" xfId="0" applyBorder="1" applyAlignment="1">
      <alignment wrapText="1"/>
    </xf>
    <xf numFmtId="0" fontId="0" fillId="0" borderId="13" xfId="0" applyBorder="1" applyAlignment="1">
      <alignment wrapText="1"/>
    </xf>
    <xf numFmtId="0" fontId="7" fillId="0" borderId="0" xfId="0" applyFont="1" applyAlignment="1">
      <alignment wrapText="1"/>
    </xf>
    <xf numFmtId="0" fontId="0" fillId="0" borderId="0" xfId="0" applyAlignment="1">
      <alignment horizontal="center" wrapText="1"/>
    </xf>
    <xf numFmtId="0" fontId="1" fillId="0" borderId="19" xfId="0" applyFont="1" applyBorder="1" applyAlignment="1">
      <alignment wrapText="1"/>
    </xf>
    <xf numFmtId="0" fontId="1" fillId="0" borderId="20" xfId="0" applyFont="1" applyBorder="1" applyAlignment="1">
      <alignment wrapText="1"/>
    </xf>
    <xf numFmtId="0" fontId="1" fillId="0" borderId="16" xfId="0" applyFont="1" applyBorder="1" applyAlignment="1">
      <alignment horizontal="center" wrapText="1"/>
    </xf>
    <xf numFmtId="0" fontId="0" fillId="0" borderId="0" xfId="0" applyAlignment="1">
      <alignment horizontal="right" wrapText="1"/>
    </xf>
    <xf numFmtId="0" fontId="0" fillId="0" borderId="1" xfId="0" applyBorder="1" applyAlignment="1">
      <alignment horizontal="right" wrapText="1"/>
    </xf>
    <xf numFmtId="0" fontId="0" fillId="0" borderId="17" xfId="0" applyBorder="1" applyAlignment="1">
      <alignment wrapText="1"/>
    </xf>
    <xf numFmtId="0" fontId="7" fillId="0" borderId="1" xfId="0" applyFont="1" applyBorder="1" applyAlignment="1">
      <alignment horizontal="right" wrapText="1"/>
    </xf>
    <xf numFmtId="0" fontId="0" fillId="0" borderId="9" xfId="0" applyBorder="1" applyAlignment="1">
      <alignment horizontal="right" wrapText="1"/>
    </xf>
    <xf numFmtId="164" fontId="0" fillId="0" borderId="0" xfId="0" applyNumberFormat="1" applyAlignment="1">
      <alignment wrapText="1"/>
    </xf>
    <xf numFmtId="0" fontId="5" fillId="0" borderId="0" xfId="0" applyFont="1" applyAlignment="1">
      <alignment wrapText="1"/>
    </xf>
    <xf numFmtId="0" fontId="0" fillId="0" borderId="20" xfId="0" applyBorder="1" applyAlignment="1">
      <alignment wrapText="1"/>
    </xf>
    <xf numFmtId="0" fontId="7" fillId="0" borderId="0" xfId="0" applyFont="1" applyAlignment="1">
      <alignment horizontal="right" wrapText="1"/>
    </xf>
    <xf numFmtId="3" fontId="0" fillId="0" borderId="0" xfId="0" applyNumberFormat="1" applyAlignment="1">
      <alignment wrapText="1"/>
    </xf>
    <xf numFmtId="2" fontId="0" fillId="0" borderId="0" xfId="0" applyNumberFormat="1" applyAlignment="1">
      <alignment wrapText="1"/>
    </xf>
    <xf numFmtId="1" fontId="0" fillId="0" borderId="0" xfId="0" applyNumberFormat="1" applyAlignment="1">
      <alignment wrapText="1"/>
    </xf>
    <xf numFmtId="1" fontId="1" fillId="0" borderId="0" xfId="0" applyNumberFormat="1" applyFont="1" applyAlignment="1">
      <alignment wrapText="1"/>
    </xf>
    <xf numFmtId="3" fontId="8" fillId="3" borderId="16" xfId="0" applyNumberFormat="1" applyFont="1" applyFill="1" applyBorder="1" applyAlignment="1">
      <alignment horizontal="left" wrapText="1"/>
    </xf>
    <xf numFmtId="0" fontId="1" fillId="0" borderId="19" xfId="0" applyFont="1" applyBorder="1" applyAlignment="1">
      <alignment horizontal="center" wrapText="1"/>
    </xf>
    <xf numFmtId="0" fontId="0" fillId="0" borderId="11" xfId="0" applyBorder="1" applyAlignment="1">
      <alignment horizontal="center" wrapText="1"/>
    </xf>
    <xf numFmtId="164" fontId="0" fillId="4" borderId="12" xfId="0" applyNumberFormat="1" applyFill="1" applyBorder="1" applyAlignment="1">
      <alignment horizontal="right" wrapText="1"/>
    </xf>
    <xf numFmtId="164" fontId="0" fillId="4" borderId="14" xfId="0" applyNumberFormat="1" applyFill="1" applyBorder="1" applyAlignment="1">
      <alignment horizontal="right" wrapText="1"/>
    </xf>
    <xf numFmtId="164" fontId="0" fillId="4" borderId="10" xfId="0" applyNumberFormat="1" applyFill="1" applyBorder="1" applyAlignment="1">
      <alignment horizontal="right" wrapText="1"/>
    </xf>
    <xf numFmtId="1" fontId="0" fillId="4" borderId="12" xfId="0" applyNumberFormat="1" applyFill="1" applyBorder="1" applyAlignment="1">
      <alignment horizontal="right" wrapText="1"/>
    </xf>
    <xf numFmtId="1" fontId="0" fillId="4" borderId="14" xfId="0" applyNumberFormat="1" applyFill="1" applyBorder="1" applyAlignment="1">
      <alignment horizontal="right" wrapText="1"/>
    </xf>
    <xf numFmtId="0" fontId="0" fillId="0" borderId="8" xfId="0" applyBorder="1" applyAlignment="1">
      <alignment horizontal="center" wrapText="1"/>
    </xf>
    <xf numFmtId="3" fontId="8" fillId="3" borderId="10" xfId="0" applyNumberFormat="1" applyFont="1" applyFill="1" applyBorder="1" applyAlignment="1">
      <alignment horizontal="left" wrapText="1"/>
    </xf>
    <xf numFmtId="3" fontId="8" fillId="3" borderId="12" xfId="0" applyNumberFormat="1" applyFont="1" applyFill="1" applyBorder="1" applyAlignment="1">
      <alignment horizontal="left" wrapText="1"/>
    </xf>
    <xf numFmtId="0" fontId="0" fillId="0" borderId="13" xfId="0" applyBorder="1" applyAlignment="1">
      <alignment horizontal="center" wrapText="1"/>
    </xf>
    <xf numFmtId="3" fontId="0" fillId="4" borderId="14" xfId="0" applyNumberFormat="1" applyFill="1" applyBorder="1" applyAlignment="1">
      <alignment wrapText="1"/>
    </xf>
    <xf numFmtId="3" fontId="7" fillId="4" borderId="14" xfId="0" applyNumberFormat="1" applyFont="1" applyFill="1" applyBorder="1" applyAlignment="1">
      <alignment horizontal="right" wrapText="1"/>
    </xf>
    <xf numFmtId="3" fontId="8" fillId="3" borderId="14" xfId="0" applyNumberFormat="1" applyFont="1" applyFill="1" applyBorder="1" applyAlignment="1">
      <alignment horizontal="left" wrapText="1"/>
    </xf>
    <xf numFmtId="0" fontId="10" fillId="0" borderId="2" xfId="0" applyFont="1" applyBorder="1" applyAlignment="1">
      <alignment wrapText="1"/>
    </xf>
    <xf numFmtId="0" fontId="0" fillId="0" borderId="18" xfId="0" applyBorder="1" applyAlignment="1">
      <alignment wrapText="1"/>
    </xf>
    <xf numFmtId="0" fontId="10" fillId="0" borderId="0" xfId="0" applyFont="1" applyAlignment="1">
      <alignment horizontal="left"/>
    </xf>
    <xf numFmtId="3" fontId="7" fillId="4" borderId="12" xfId="0" applyNumberFormat="1" applyFont="1" applyFill="1" applyBorder="1" applyAlignment="1">
      <alignment horizontal="right" wrapText="1"/>
    </xf>
    <xf numFmtId="3" fontId="0" fillId="4" borderId="12" xfId="0" applyNumberFormat="1" applyFill="1" applyBorder="1" applyAlignment="1">
      <alignment wrapText="1"/>
    </xf>
    <xf numFmtId="0" fontId="10" fillId="0" borderId="2" xfId="0" applyFont="1" applyBorder="1"/>
    <xf numFmtId="0" fontId="1" fillId="0" borderId="10" xfId="0" applyFont="1" applyBorder="1" applyAlignment="1">
      <alignment horizontal="center" wrapText="1"/>
    </xf>
    <xf numFmtId="3" fontId="0" fillId="4" borderId="10" xfId="0" applyNumberFormat="1" applyFill="1" applyBorder="1" applyAlignment="1">
      <alignment horizontal="right" wrapText="1"/>
    </xf>
    <xf numFmtId="0" fontId="16" fillId="0" borderId="1" xfId="0" applyFont="1" applyBorder="1"/>
    <xf numFmtId="3" fontId="11" fillId="3" borderId="12" xfId="0" applyNumberFormat="1" applyFont="1" applyFill="1" applyBorder="1" applyAlignment="1">
      <alignment horizontal="left" wrapText="1"/>
    </xf>
    <xf numFmtId="3" fontId="7" fillId="4" borderId="12" xfId="0" applyNumberFormat="1" applyFont="1" applyFill="1" applyBorder="1" applyAlignment="1">
      <alignment wrapText="1"/>
    </xf>
    <xf numFmtId="3" fontId="7" fillId="4" borderId="14" xfId="0" applyNumberFormat="1" applyFont="1" applyFill="1" applyBorder="1" applyAlignment="1">
      <alignment wrapText="1"/>
    </xf>
    <xf numFmtId="3" fontId="0" fillId="4" borderId="12" xfId="0" applyNumberFormat="1" applyFill="1" applyBorder="1" applyAlignment="1">
      <alignment horizontal="right" wrapText="1"/>
    </xf>
    <xf numFmtId="3" fontId="11" fillId="0" borderId="10" xfId="0" applyNumberFormat="1" applyFont="1" applyBorder="1" applyAlignment="1">
      <alignment wrapText="1"/>
    </xf>
    <xf numFmtId="3" fontId="7" fillId="2" borderId="14" xfId="0" applyNumberFormat="1" applyFont="1" applyFill="1" applyBorder="1" applyAlignment="1">
      <alignment wrapText="1"/>
    </xf>
    <xf numFmtId="3" fontId="7" fillId="0" borderId="10" xfId="0" applyNumberFormat="1" applyFont="1" applyBorder="1" applyAlignment="1">
      <alignment wrapText="1"/>
    </xf>
    <xf numFmtId="3" fontId="7" fillId="7" borderId="12" xfId="0" applyNumberFormat="1" applyFont="1" applyFill="1" applyBorder="1" applyAlignment="1">
      <alignment horizontal="left" wrapText="1"/>
    </xf>
    <xf numFmtId="4" fontId="11" fillId="3" borderId="12" xfId="0" applyNumberFormat="1" applyFont="1" applyFill="1" applyBorder="1" applyAlignment="1">
      <alignment horizontal="left" wrapText="1"/>
    </xf>
    <xf numFmtId="3" fontId="0" fillId="0" borderId="10" xfId="0" applyNumberFormat="1" applyBorder="1" applyAlignment="1">
      <alignment horizontal="right" wrapText="1"/>
    </xf>
    <xf numFmtId="0" fontId="0" fillId="0" borderId="20" xfId="0" applyBorder="1" applyAlignment="1">
      <alignment horizontal="center" wrapText="1"/>
    </xf>
    <xf numFmtId="0" fontId="0" fillId="0" borderId="0" xfId="0" applyAlignment="1">
      <alignment horizontal="left" wrapText="1"/>
    </xf>
    <xf numFmtId="0" fontId="0" fillId="0" borderId="19" xfId="0" applyBorder="1" applyAlignment="1">
      <alignment horizontal="center" wrapText="1"/>
    </xf>
    <xf numFmtId="0" fontId="0" fillId="0" borderId="20" xfId="0" applyBorder="1" applyAlignment="1">
      <alignment horizontal="right" wrapText="1"/>
    </xf>
    <xf numFmtId="3" fontId="0" fillId="4" borderId="16" xfId="0" applyNumberFormat="1" applyFill="1" applyBorder="1" applyAlignment="1">
      <alignment wrapText="1"/>
    </xf>
    <xf numFmtId="0" fontId="1" fillId="0" borderId="0" xfId="0" applyFont="1" applyAlignment="1">
      <alignment horizontal="center" wrapText="1"/>
    </xf>
    <xf numFmtId="4" fontId="7" fillId="4" borderId="12" xfId="0" applyNumberFormat="1" applyFont="1" applyFill="1" applyBorder="1" applyAlignment="1">
      <alignment horizontal="right" wrapText="1"/>
    </xf>
    <xf numFmtId="0" fontId="7" fillId="0" borderId="0" xfId="0" applyFont="1" applyAlignment="1">
      <alignment horizontal="left" wrapText="1"/>
    </xf>
    <xf numFmtId="0" fontId="0" fillId="0" borderId="1" xfId="0" applyBorder="1" applyAlignment="1">
      <alignment horizontal="center" wrapText="1"/>
    </xf>
    <xf numFmtId="0" fontId="7" fillId="0" borderId="9" xfId="0" applyFont="1" applyBorder="1" applyAlignment="1">
      <alignment horizontal="right" wrapText="1"/>
    </xf>
    <xf numFmtId="0" fontId="0" fillId="2" borderId="1" xfId="0" applyFill="1" applyBorder="1" applyAlignment="1">
      <alignment horizontal="right" wrapText="1"/>
    </xf>
    <xf numFmtId="3" fontId="7" fillId="2" borderId="14" xfId="0" applyNumberFormat="1" applyFont="1" applyFill="1" applyBorder="1" applyAlignment="1">
      <alignment horizontal="right" wrapText="1"/>
    </xf>
    <xf numFmtId="0" fontId="18" fillId="0" borderId="9" xfId="0" applyFont="1" applyBorder="1" applyAlignment="1">
      <alignment wrapText="1"/>
    </xf>
    <xf numFmtId="0" fontId="0" fillId="0" borderId="20" xfId="0" applyBorder="1" applyAlignment="1">
      <alignment horizontal="left" wrapText="1"/>
    </xf>
    <xf numFmtId="3" fontId="7" fillId="4" borderId="16" xfId="0" applyNumberFormat="1" applyFont="1" applyFill="1" applyBorder="1" applyAlignment="1">
      <alignment wrapText="1"/>
    </xf>
    <xf numFmtId="0" fontId="1" fillId="0" borderId="0" xfId="0" applyFont="1"/>
    <xf numFmtId="0" fontId="18" fillId="0" borderId="9" xfId="0" applyFont="1" applyBorder="1" applyAlignment="1">
      <alignment horizontal="left" wrapText="1"/>
    </xf>
    <xf numFmtId="0" fontId="0" fillId="0" borderId="21" xfId="0" applyBorder="1"/>
    <xf numFmtId="0" fontId="0" fillId="0" borderId="22" xfId="0" applyBorder="1" applyAlignment="1">
      <alignment wrapText="1"/>
    </xf>
    <xf numFmtId="0" fontId="1" fillId="0" borderId="20" xfId="0" applyFont="1" applyBorder="1" applyAlignment="1">
      <alignment horizontal="center" wrapText="1"/>
    </xf>
    <xf numFmtId="3" fontId="8" fillId="0" borderId="23" xfId="0" applyNumberFormat="1" applyFont="1" applyBorder="1" applyAlignment="1">
      <alignment horizontal="left" wrapText="1"/>
    </xf>
    <xf numFmtId="0" fontId="0" fillId="0" borderId="24" xfId="0" applyBorder="1" applyAlignment="1">
      <alignment wrapText="1"/>
    </xf>
    <xf numFmtId="3" fontId="8" fillId="0" borderId="25" xfId="0" applyNumberFormat="1" applyFont="1" applyBorder="1" applyAlignment="1">
      <alignment horizontal="left" wrapText="1"/>
    </xf>
    <xf numFmtId="0" fontId="0" fillId="0" borderId="12" xfId="0" applyBorder="1" applyAlignment="1">
      <alignment wrapText="1"/>
    </xf>
    <xf numFmtId="0" fontId="1" fillId="9" borderId="25" xfId="2" applyFont="1" applyBorder="1"/>
    <xf numFmtId="0" fontId="1" fillId="0" borderId="25" xfId="0" applyFont="1" applyBorder="1"/>
    <xf numFmtId="0" fontId="1" fillId="0" borderId="0" xfId="0" quotePrefix="1" applyFont="1"/>
    <xf numFmtId="3" fontId="8" fillId="3" borderId="25" xfId="0" applyNumberFormat="1" applyFont="1" applyFill="1" applyBorder="1" applyAlignment="1">
      <alignment horizontal="left" wrapText="1"/>
    </xf>
    <xf numFmtId="0" fontId="1" fillId="0" borderId="24" xfId="0" applyFont="1" applyBorder="1"/>
    <xf numFmtId="0" fontId="2" fillId="0" borderId="12" xfId="0" applyFont="1" applyBorder="1"/>
    <xf numFmtId="0" fontId="0" fillId="0" borderId="12" xfId="0" applyBorder="1"/>
    <xf numFmtId="0" fontId="1" fillId="0" borderId="26" xfId="2" applyFont="1" applyFill="1" applyBorder="1"/>
    <xf numFmtId="3" fontId="8" fillId="0" borderId="26" xfId="0" applyNumberFormat="1" applyFont="1" applyBorder="1" applyAlignment="1">
      <alignment horizontal="left" wrapText="1"/>
    </xf>
    <xf numFmtId="0" fontId="1" fillId="0" borderId="0" xfId="2" applyFont="1" applyFill="1" applyBorder="1"/>
    <xf numFmtId="49" fontId="1" fillId="3" borderId="18" xfId="0" applyNumberFormat="1" applyFont="1" applyFill="1" applyBorder="1"/>
    <xf numFmtId="0" fontId="1" fillId="4" borderId="3" xfId="0" applyFont="1" applyFill="1" applyBorder="1"/>
    <xf numFmtId="0" fontId="1" fillId="4" borderId="4" xfId="0" applyFont="1" applyFill="1" applyBorder="1"/>
    <xf numFmtId="0" fontId="1" fillId="6" borderId="3" xfId="0" applyFont="1" applyFill="1" applyBorder="1"/>
    <xf numFmtId="0" fontId="1" fillId="6" borderId="4" xfId="0" applyFont="1" applyFill="1" applyBorder="1"/>
    <xf numFmtId="0" fontId="1" fillId="2" borderId="3" xfId="0" applyFont="1" applyFill="1" applyBorder="1"/>
    <xf numFmtId="0" fontId="1" fillId="2" borderId="4" xfId="0" applyFont="1" applyFill="1" applyBorder="1"/>
    <xf numFmtId="0" fontId="1" fillId="7" borderId="3" xfId="0" applyFont="1" applyFill="1" applyBorder="1"/>
    <xf numFmtId="0" fontId="1" fillId="7" borderId="4" xfId="0" applyFont="1" applyFill="1" applyBorder="1"/>
    <xf numFmtId="0" fontId="1" fillId="9" borderId="5" xfId="2" applyFont="1" applyBorder="1"/>
    <xf numFmtId="0" fontId="1" fillId="9" borderId="7" xfId="2" applyFont="1" applyBorder="1"/>
    <xf numFmtId="0" fontId="1" fillId="9" borderId="24" xfId="2" applyFont="1" applyBorder="1"/>
    <xf numFmtId="0" fontId="1" fillId="0" borderId="12" xfId="0" applyFont="1" applyBorder="1" applyAlignment="1">
      <alignment horizontal="center" wrapText="1"/>
    </xf>
    <xf numFmtId="3" fontId="11" fillId="3" borderId="14" xfId="0" applyNumberFormat="1" applyFont="1" applyFill="1" applyBorder="1" applyAlignment="1">
      <alignment horizontal="left" wrapText="1"/>
    </xf>
    <xf numFmtId="0" fontId="19" fillId="0" borderId="0" xfId="0" applyFont="1"/>
    <xf numFmtId="0" fontId="20" fillId="0" borderId="0" xfId="0" applyFont="1" applyAlignment="1">
      <alignment wrapText="1"/>
    </xf>
    <xf numFmtId="0" fontId="20" fillId="0" borderId="0" xfId="0" applyFont="1"/>
    <xf numFmtId="0" fontId="21" fillId="0" borderId="0" xfId="0" quotePrefix="1" applyFont="1"/>
    <xf numFmtId="0" fontId="22" fillId="0" borderId="12" xfId="0" applyFont="1" applyBorder="1" applyAlignment="1">
      <alignment horizontal="left" wrapText="1"/>
    </xf>
    <xf numFmtId="0" fontId="7" fillId="0" borderId="20" xfId="0" applyFont="1" applyBorder="1" applyAlignment="1">
      <alignment horizontal="right" wrapText="1"/>
    </xf>
    <xf numFmtId="3" fontId="1" fillId="0" borderId="0" xfId="0" applyNumberFormat="1" applyFont="1" applyAlignment="1">
      <alignment wrapText="1"/>
    </xf>
    <xf numFmtId="0" fontId="24" fillId="0" borderId="0" xfId="0" applyFont="1"/>
    <xf numFmtId="0" fontId="21" fillId="0" borderId="0" xfId="0" applyFont="1"/>
    <xf numFmtId="0" fontId="7" fillId="0" borderId="12" xfId="0" applyFont="1" applyBorder="1" applyAlignment="1">
      <alignment wrapText="1"/>
    </xf>
    <xf numFmtId="0" fontId="21" fillId="0" borderId="24" xfId="0" applyFont="1" applyBorder="1"/>
    <xf numFmtId="0" fontId="2" fillId="0" borderId="12" xfId="0" applyFont="1" applyBorder="1" applyAlignment="1">
      <alignment horizontal="left" wrapText="1"/>
    </xf>
    <xf numFmtId="0" fontId="1" fillId="0" borderId="27" xfId="0" applyFont="1" applyBorder="1" applyAlignment="1">
      <alignment horizontal="center" wrapText="1"/>
    </xf>
    <xf numFmtId="0" fontId="7" fillId="0" borderId="0" xfId="0" applyFont="1"/>
    <xf numFmtId="0" fontId="1" fillId="0" borderId="29" xfId="0" applyFont="1" applyBorder="1" applyAlignment="1">
      <alignment horizontal="center" wrapText="1"/>
    </xf>
    <xf numFmtId="0" fontId="2" fillId="0" borderId="28" xfId="0" applyFont="1" applyBorder="1" applyAlignment="1">
      <alignment horizontal="left" wrapText="1"/>
    </xf>
    <xf numFmtId="0" fontId="11" fillId="3" borderId="29" xfId="0" applyFont="1" applyFill="1" applyBorder="1" applyAlignment="1">
      <alignment horizontal="right" wrapText="1"/>
    </xf>
    <xf numFmtId="0" fontId="11" fillId="3" borderId="0" xfId="0" applyFont="1" applyFill="1" applyAlignment="1">
      <alignment horizontal="right" wrapText="1"/>
    </xf>
    <xf numFmtId="3" fontId="8" fillId="3" borderId="23" xfId="0" applyNumberFormat="1" applyFont="1" applyFill="1" applyBorder="1" applyAlignment="1">
      <alignment horizontal="right" wrapText="1"/>
    </xf>
    <xf numFmtId="3" fontId="8" fillId="3" borderId="25" xfId="0" applyNumberFormat="1" applyFont="1" applyFill="1" applyBorder="1" applyAlignment="1">
      <alignment horizontal="right" wrapText="1"/>
    </xf>
    <xf numFmtId="3" fontId="7" fillId="0" borderId="0" xfId="0" applyNumberFormat="1" applyFont="1" applyAlignment="1">
      <alignment wrapText="1"/>
    </xf>
    <xf numFmtId="3" fontId="7" fillId="0" borderId="0" xfId="0" applyNumberFormat="1" applyFont="1" applyAlignment="1">
      <alignment horizontal="right" wrapText="1"/>
    </xf>
    <xf numFmtId="0" fontId="1" fillId="0" borderId="14" xfId="0" applyFont="1" applyBorder="1" applyAlignment="1">
      <alignment horizontal="center" wrapText="1"/>
    </xf>
    <xf numFmtId="0" fontId="1" fillId="0" borderId="1" xfId="0" applyFont="1" applyBorder="1" applyAlignment="1">
      <alignment horizontal="center" wrapText="1"/>
    </xf>
    <xf numFmtId="0" fontId="1" fillId="0" borderId="30" xfId="0" applyFont="1" applyBorder="1" applyAlignment="1">
      <alignment horizontal="center" wrapText="1"/>
    </xf>
    <xf numFmtId="0" fontId="0" fillId="0" borderId="32" xfId="0" applyBorder="1" applyAlignment="1">
      <alignment wrapText="1"/>
    </xf>
    <xf numFmtId="0" fontId="1" fillId="0" borderId="33" xfId="0" applyFont="1" applyBorder="1" applyAlignment="1">
      <alignment wrapText="1"/>
    </xf>
    <xf numFmtId="0" fontId="0" fillId="0" borderId="4" xfId="0" applyBorder="1" applyAlignment="1">
      <alignment horizontal="center" wrapText="1"/>
    </xf>
    <xf numFmtId="0" fontId="10" fillId="0" borderId="37" xfId="0" applyFont="1" applyBorder="1"/>
    <xf numFmtId="0" fontId="0" fillId="0" borderId="38" xfId="0" applyBorder="1" applyAlignment="1">
      <alignment wrapText="1"/>
    </xf>
    <xf numFmtId="0" fontId="0" fillId="0" borderId="39" xfId="0" applyBorder="1" applyAlignment="1">
      <alignment wrapText="1"/>
    </xf>
    <xf numFmtId="0" fontId="0" fillId="0" borderId="10" xfId="0" applyBorder="1" applyAlignment="1">
      <alignment horizontal="center" wrapText="1"/>
    </xf>
    <xf numFmtId="0" fontId="10" fillId="0" borderId="19" xfId="0" applyFont="1" applyBorder="1"/>
    <xf numFmtId="0" fontId="1" fillId="0" borderId="16" xfId="0" applyFont="1" applyBorder="1" applyAlignment="1">
      <alignment wrapText="1"/>
    </xf>
    <xf numFmtId="0" fontId="1" fillId="0" borderId="40" xfId="0" applyFont="1" applyBorder="1" applyAlignment="1">
      <alignment wrapText="1"/>
    </xf>
    <xf numFmtId="0" fontId="1" fillId="0" borderId="41" xfId="0" applyFont="1" applyBorder="1" applyAlignment="1">
      <alignment wrapText="1"/>
    </xf>
    <xf numFmtId="3" fontId="7" fillId="4" borderId="10" xfId="0" applyNumberFormat="1" applyFont="1" applyFill="1" applyBorder="1" applyAlignment="1">
      <alignment horizontal="right" wrapText="1"/>
    </xf>
    <xf numFmtId="164" fontId="0" fillId="0" borderId="0" xfId="0" applyNumberFormat="1" applyAlignment="1">
      <alignment horizontal="right" wrapText="1"/>
    </xf>
    <xf numFmtId="0" fontId="0" fillId="0" borderId="9" xfId="0" applyBorder="1" applyAlignment="1">
      <alignment horizontal="left" wrapText="1"/>
    </xf>
    <xf numFmtId="0" fontId="7" fillId="0" borderId="9" xfId="0" applyFont="1" applyBorder="1" applyAlignment="1">
      <alignment horizontal="left" wrapText="1"/>
    </xf>
    <xf numFmtId="49" fontId="1" fillId="3" borderId="2" xfId="0" applyNumberFormat="1" applyFont="1" applyFill="1" applyBorder="1"/>
    <xf numFmtId="0" fontId="10" fillId="0" borderId="8" xfId="0" applyFont="1" applyBorder="1" applyAlignment="1">
      <alignment horizontal="right" wrapText="1"/>
    </xf>
    <xf numFmtId="14" fontId="23" fillId="3" borderId="10" xfId="0" applyNumberFormat="1" applyFont="1" applyFill="1" applyBorder="1" applyAlignment="1">
      <alignment horizontal="right"/>
    </xf>
    <xf numFmtId="0" fontId="10" fillId="0" borderId="13" xfId="0" applyFont="1" applyBorder="1" applyAlignment="1">
      <alignment horizontal="right" wrapText="1"/>
    </xf>
    <xf numFmtId="0" fontId="23" fillId="3" borderId="14" xfId="0" applyFont="1" applyFill="1" applyBorder="1" applyAlignment="1">
      <alignment horizontal="right"/>
    </xf>
    <xf numFmtId="14" fontId="23" fillId="0" borderId="0" xfId="0" applyNumberFormat="1" applyFont="1"/>
    <xf numFmtId="0" fontId="24" fillId="0" borderId="0" xfId="0" applyFont="1" applyAlignment="1">
      <alignment wrapText="1"/>
    </xf>
    <xf numFmtId="0" fontId="21" fillId="10" borderId="24" xfId="0" applyFont="1" applyFill="1" applyBorder="1"/>
    <xf numFmtId="3" fontId="11" fillId="3" borderId="0" xfId="0" applyNumberFormat="1" applyFont="1" applyFill="1"/>
    <xf numFmtId="0" fontId="7" fillId="0" borderId="1" xfId="0" applyFont="1" applyBorder="1" applyAlignment="1">
      <alignment wrapText="1"/>
    </xf>
    <xf numFmtId="0" fontId="7" fillId="0" borderId="30" xfId="0" applyFont="1" applyBorder="1" applyAlignment="1">
      <alignment wrapText="1"/>
    </xf>
    <xf numFmtId="0" fontId="7" fillId="0" borderId="32"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4" xfId="0" applyFont="1" applyBorder="1" applyAlignment="1">
      <alignment horizontal="center" wrapText="1"/>
    </xf>
    <xf numFmtId="0" fontId="26" fillId="0" borderId="33" xfId="0" applyFont="1" applyBorder="1" applyAlignment="1">
      <alignment wrapText="1"/>
    </xf>
    <xf numFmtId="0" fontId="21" fillId="0" borderId="1" xfId="0" applyFont="1" applyBorder="1" applyAlignment="1">
      <alignment horizontal="center" wrapText="1"/>
    </xf>
    <xf numFmtId="0" fontId="21" fillId="0" borderId="14" xfId="0" applyFont="1" applyBorder="1" applyAlignment="1">
      <alignment horizontal="center" wrapText="1"/>
    </xf>
    <xf numFmtId="0" fontId="21" fillId="0" borderId="30" xfId="0" applyFont="1" applyBorder="1" applyAlignment="1">
      <alignment horizontal="center" wrapText="1"/>
    </xf>
    <xf numFmtId="0" fontId="21" fillId="0" borderId="34" xfId="0" applyFont="1" applyBorder="1" applyAlignment="1">
      <alignment wrapText="1"/>
    </xf>
    <xf numFmtId="2" fontId="21" fillId="6" borderId="12" xfId="0" applyNumberFormat="1" applyFont="1" applyFill="1" applyBorder="1" applyAlignment="1">
      <alignment wrapText="1"/>
    </xf>
    <xf numFmtId="2" fontId="21" fillId="6" borderId="4" xfId="0" applyNumberFormat="1" applyFont="1" applyFill="1" applyBorder="1" applyAlignment="1">
      <alignment wrapText="1"/>
    </xf>
    <xf numFmtId="2" fontId="21" fillId="6" borderId="12" xfId="0" applyNumberFormat="1" applyFont="1" applyFill="1" applyBorder="1" applyAlignment="1">
      <alignment horizontal="right" wrapText="1"/>
    </xf>
    <xf numFmtId="2" fontId="21" fillId="6" borderId="4" xfId="0" applyNumberFormat="1" applyFont="1" applyFill="1" applyBorder="1" applyAlignment="1">
      <alignment horizontal="right" wrapText="1"/>
    </xf>
    <xf numFmtId="0" fontId="21" fillId="0" borderId="35" xfId="0" applyFont="1" applyBorder="1" applyAlignment="1">
      <alignment horizontal="left" wrapText="1"/>
    </xf>
    <xf numFmtId="0" fontId="21" fillId="0" borderId="6" xfId="0" applyFont="1" applyBorder="1" applyAlignment="1">
      <alignment horizontal="center" wrapText="1"/>
    </xf>
    <xf numFmtId="9" fontId="21" fillId="6" borderId="36" xfId="1" applyFont="1" applyFill="1" applyBorder="1" applyAlignment="1">
      <alignment wrapText="1"/>
    </xf>
    <xf numFmtId="9" fontId="21" fillId="6" borderId="7" xfId="1" applyFont="1" applyFill="1" applyBorder="1" applyAlignment="1">
      <alignment wrapText="1"/>
    </xf>
    <xf numFmtId="0" fontId="22" fillId="0" borderId="0" xfId="0" applyFont="1" applyAlignment="1">
      <alignment wrapText="1"/>
    </xf>
    <xf numFmtId="0" fontId="21" fillId="0" borderId="20" xfId="0" applyFont="1" applyBorder="1" applyAlignment="1">
      <alignment wrapText="1"/>
    </xf>
    <xf numFmtId="0" fontId="7" fillId="0" borderId="9" xfId="0" applyFont="1" applyBorder="1" applyAlignment="1">
      <alignment wrapText="1"/>
    </xf>
    <xf numFmtId="0" fontId="7" fillId="0" borderId="20" xfId="0" applyFont="1" applyBorder="1" applyAlignment="1">
      <alignment wrapText="1"/>
    </xf>
    <xf numFmtId="0" fontId="27" fillId="0" borderId="37" xfId="0" applyFont="1" applyBorder="1"/>
    <xf numFmtId="0" fontId="7" fillId="0" borderId="38" xfId="0" applyFont="1" applyBorder="1" applyAlignment="1">
      <alignment wrapText="1"/>
    </xf>
    <xf numFmtId="0" fontId="7" fillId="0" borderId="39" xfId="0" applyFont="1" applyBorder="1" applyAlignment="1">
      <alignment wrapText="1"/>
    </xf>
    <xf numFmtId="0" fontId="21" fillId="0" borderId="3" xfId="0" applyFont="1" applyBorder="1"/>
    <xf numFmtId="0" fontId="7" fillId="0" borderId="4" xfId="0" applyFont="1" applyBorder="1" applyAlignment="1">
      <alignment wrapText="1"/>
    </xf>
    <xf numFmtId="0" fontId="21" fillId="0" borderId="31" xfId="0" applyFont="1" applyBorder="1"/>
    <xf numFmtId="0" fontId="26" fillId="0" borderId="32" xfId="0" applyFont="1" applyBorder="1" applyAlignment="1">
      <alignment wrapText="1"/>
    </xf>
    <xf numFmtId="0" fontId="21" fillId="0" borderId="35" xfId="0" applyFont="1" applyBorder="1" applyAlignment="1">
      <alignment wrapText="1"/>
    </xf>
    <xf numFmtId="2" fontId="21" fillId="6" borderId="36" xfId="0" applyNumberFormat="1" applyFont="1" applyFill="1" applyBorder="1" applyAlignment="1">
      <alignment wrapText="1"/>
    </xf>
    <xf numFmtId="0" fontId="7" fillId="0" borderId="6" xfId="0" applyFont="1" applyBorder="1" applyAlignment="1">
      <alignment wrapText="1"/>
    </xf>
    <xf numFmtId="0" fontId="7" fillId="0" borderId="7" xfId="0" applyFont="1" applyBorder="1" applyAlignment="1">
      <alignment wrapText="1"/>
    </xf>
    <xf numFmtId="9" fontId="21" fillId="6" borderId="12" xfId="1" applyFont="1" applyFill="1" applyBorder="1" applyAlignment="1">
      <alignment wrapText="1"/>
    </xf>
    <xf numFmtId="2" fontId="21" fillId="6" borderId="14" xfId="0" applyNumberFormat="1" applyFont="1" applyFill="1" applyBorder="1" applyAlignment="1">
      <alignment wrapText="1"/>
    </xf>
    <xf numFmtId="0" fontId="10" fillId="0" borderId="20" xfId="0" applyFont="1" applyBorder="1"/>
    <xf numFmtId="0" fontId="25" fillId="0" borderId="44" xfId="0" applyFont="1" applyBorder="1" applyAlignment="1">
      <alignment horizontal="left"/>
    </xf>
    <xf numFmtId="0" fontId="25" fillId="0" borderId="20" xfId="0" applyFont="1" applyBorder="1" applyAlignment="1">
      <alignment horizontal="left"/>
    </xf>
    <xf numFmtId="3" fontId="11" fillId="3" borderId="16" xfId="0" applyNumberFormat="1" applyFont="1" applyFill="1" applyBorder="1" applyAlignment="1">
      <alignment horizontal="left" wrapText="1"/>
    </xf>
    <xf numFmtId="0" fontId="21" fillId="0" borderId="0" xfId="0" applyFont="1" applyAlignment="1">
      <alignment wrapText="1"/>
    </xf>
    <xf numFmtId="0" fontId="7" fillId="0" borderId="0" xfId="0" applyFont="1" applyAlignment="1">
      <alignment horizontal="center" wrapText="1"/>
    </xf>
    <xf numFmtId="0" fontId="21" fillId="0" borderId="8" xfId="0" applyFont="1" applyBorder="1" applyAlignment="1">
      <alignment horizontal="center" wrapText="1"/>
    </xf>
    <xf numFmtId="0" fontId="21" fillId="0" borderId="9" xfId="0" applyFont="1" applyBorder="1" applyAlignment="1">
      <alignment wrapText="1"/>
    </xf>
    <xf numFmtId="0" fontId="7" fillId="0" borderId="11" xfId="0" applyFont="1" applyBorder="1" applyAlignment="1">
      <alignment horizontal="center" wrapText="1"/>
    </xf>
    <xf numFmtId="0" fontId="7" fillId="0" borderId="1" xfId="0" applyFont="1" applyBorder="1" applyAlignment="1">
      <alignment horizontal="center" wrapText="1"/>
    </xf>
    <xf numFmtId="0" fontId="7" fillId="0" borderId="13" xfId="0" applyFont="1" applyBorder="1" applyAlignment="1">
      <alignment horizontal="center" wrapText="1"/>
    </xf>
    <xf numFmtId="0" fontId="7" fillId="0" borderId="8" xfId="0" applyFont="1" applyBorder="1" applyAlignment="1">
      <alignment horizontal="center" wrapText="1"/>
    </xf>
    <xf numFmtId="0" fontId="21" fillId="0" borderId="19" xfId="0" applyFont="1" applyBorder="1" applyAlignment="1">
      <alignment horizontal="center" wrapText="1"/>
    </xf>
    <xf numFmtId="0" fontId="7" fillId="0" borderId="19" xfId="0" applyFont="1" applyBorder="1" applyAlignment="1">
      <alignment horizontal="center" wrapText="1"/>
    </xf>
    <xf numFmtId="0" fontId="7" fillId="0" borderId="1" xfId="0" applyFont="1" applyBorder="1" applyAlignment="1">
      <alignment horizontal="left" wrapText="1"/>
    </xf>
    <xf numFmtId="0" fontId="26" fillId="0" borderId="31" xfId="0" applyFont="1" applyBorder="1" applyAlignment="1">
      <alignment wrapText="1"/>
    </xf>
    <xf numFmtId="0" fontId="21" fillId="0" borderId="3" xfId="0" applyFont="1" applyBorder="1" applyAlignment="1">
      <alignment wrapText="1"/>
    </xf>
    <xf numFmtId="2" fontId="21" fillId="6" borderId="0" xfId="0" applyNumberFormat="1" applyFont="1" applyFill="1" applyAlignment="1">
      <alignment horizontal="right" wrapText="1"/>
    </xf>
    <xf numFmtId="0" fontId="21" fillId="0" borderId="5" xfId="0" applyFont="1" applyBorder="1" applyAlignment="1">
      <alignment wrapText="1"/>
    </xf>
    <xf numFmtId="2" fontId="21" fillId="6" borderId="6" xfId="0" applyNumberFormat="1" applyFont="1" applyFill="1" applyBorder="1" applyAlignment="1">
      <alignment wrapText="1"/>
    </xf>
    <xf numFmtId="2" fontId="21" fillId="6" borderId="7" xfId="0" applyNumberFormat="1" applyFont="1" applyFill="1" applyBorder="1" applyAlignment="1">
      <alignment wrapText="1"/>
    </xf>
    <xf numFmtId="1" fontId="7" fillId="4" borderId="14" xfId="0" applyNumberFormat="1" applyFont="1" applyFill="1" applyBorder="1" applyAlignment="1">
      <alignment horizontal="right" wrapText="1"/>
    </xf>
    <xf numFmtId="0" fontId="21" fillId="0" borderId="8" xfId="0" applyFont="1" applyBorder="1" applyAlignment="1">
      <alignment wrapText="1"/>
    </xf>
    <xf numFmtId="0" fontId="21" fillId="0" borderId="11" xfId="0" applyFont="1" applyBorder="1" applyAlignment="1">
      <alignment wrapText="1"/>
    </xf>
    <xf numFmtId="0" fontId="7" fillId="0" borderId="20" xfId="0" applyFont="1" applyBorder="1" applyAlignment="1">
      <alignment horizontal="left" wrapText="1"/>
    </xf>
    <xf numFmtId="0" fontId="18" fillId="0" borderId="1" xfId="0" applyFont="1" applyBorder="1" applyAlignment="1">
      <alignment horizontal="left" wrapText="1"/>
    </xf>
    <xf numFmtId="0" fontId="21" fillId="0" borderId="16" xfId="0" applyFont="1" applyBorder="1" applyAlignment="1">
      <alignment horizontal="center" wrapText="1"/>
    </xf>
    <xf numFmtId="1" fontId="7" fillId="4" borderId="12" xfId="0" applyNumberFormat="1" applyFont="1" applyFill="1" applyBorder="1" applyAlignment="1">
      <alignment horizontal="right" wrapText="1"/>
    </xf>
    <xf numFmtId="165" fontId="7" fillId="4" borderId="12" xfId="0" applyNumberFormat="1" applyFont="1" applyFill="1" applyBorder="1" applyAlignment="1">
      <alignment horizontal="right" wrapText="1"/>
    </xf>
    <xf numFmtId="0" fontId="23" fillId="8" borderId="15" xfId="0" applyFont="1" applyFill="1" applyBorder="1"/>
    <xf numFmtId="0" fontId="23" fillId="8" borderId="15" xfId="0" applyFont="1" applyFill="1" applyBorder="1" applyAlignment="1">
      <alignment horizontal="left"/>
    </xf>
    <xf numFmtId="0" fontId="0" fillId="5" borderId="0" xfId="0" applyFill="1"/>
    <xf numFmtId="0" fontId="4" fillId="5" borderId="0" xfId="0" applyFont="1" applyFill="1" applyAlignment="1">
      <alignment wrapText="1"/>
    </xf>
    <xf numFmtId="0" fontId="10" fillId="0" borderId="19" xfId="0" applyFont="1" applyBorder="1" applyAlignment="1">
      <alignment horizontal="right" wrapText="1"/>
    </xf>
    <xf numFmtId="14" fontId="27" fillId="0" borderId="16" xfId="0" applyNumberFormat="1" applyFont="1" applyBorder="1"/>
    <xf numFmtId="0" fontId="10" fillId="0" borderId="17" xfId="0" applyFont="1" applyBorder="1" applyAlignment="1">
      <alignment wrapText="1"/>
    </xf>
    <xf numFmtId="0" fontId="7" fillId="0" borderId="45" xfId="0" applyFont="1" applyBorder="1" applyAlignment="1">
      <alignment wrapText="1"/>
    </xf>
    <xf numFmtId="0" fontId="26" fillId="0" borderId="41" xfId="0" applyFont="1" applyBorder="1" applyAlignment="1">
      <alignment wrapText="1"/>
    </xf>
    <xf numFmtId="0" fontId="21" fillId="0" borderId="40" xfId="0" applyFont="1" applyBorder="1" applyAlignment="1">
      <alignment wrapText="1"/>
    </xf>
    <xf numFmtId="0" fontId="21" fillId="0" borderId="46" xfId="0" quotePrefix="1" applyFont="1" applyBorder="1" applyAlignment="1">
      <alignment horizontal="left" wrapText="1"/>
    </xf>
    <xf numFmtId="0" fontId="27" fillId="0" borderId="38" xfId="0" applyFont="1" applyBorder="1"/>
    <xf numFmtId="0" fontId="21" fillId="0" borderId="1" xfId="0" applyFont="1" applyBorder="1"/>
    <xf numFmtId="0" fontId="26" fillId="0" borderId="45" xfId="0" applyFont="1" applyBorder="1" applyAlignment="1">
      <alignment wrapText="1"/>
    </xf>
    <xf numFmtId="0" fontId="21" fillId="0" borderId="46" xfId="0" applyFont="1" applyBorder="1" applyAlignment="1">
      <alignment wrapText="1"/>
    </xf>
    <xf numFmtId="0" fontId="10" fillId="0" borderId="17" xfId="0" applyFont="1" applyBorder="1"/>
    <xf numFmtId="0" fontId="26" fillId="0" borderId="10" xfId="0" applyFont="1" applyBorder="1" applyAlignment="1">
      <alignment wrapText="1"/>
    </xf>
    <xf numFmtId="0" fontId="10" fillId="0" borderId="38" xfId="0" applyFont="1" applyBorder="1"/>
    <xf numFmtId="0" fontId="0" fillId="0" borderId="45" xfId="0" applyBorder="1" applyAlignment="1">
      <alignment wrapText="1"/>
    </xf>
    <xf numFmtId="164" fontId="7" fillId="4" borderId="14" xfId="0" applyNumberFormat="1" applyFont="1" applyFill="1" applyBorder="1" applyAlignment="1">
      <alignment horizontal="right" wrapText="1"/>
    </xf>
    <xf numFmtId="165" fontId="7" fillId="4" borderId="14" xfId="0" applyNumberFormat="1" applyFont="1" applyFill="1" applyBorder="1" applyAlignment="1">
      <alignment horizontal="right"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 xfId="0" applyFill="1" applyBorder="1" applyAlignment="1">
      <alignment horizontal="left" vertical="top" wrapText="1"/>
    </xf>
    <xf numFmtId="0" fontId="0" fillId="3" borderId="14" xfId="0" applyFill="1" applyBorder="1" applyAlignment="1">
      <alignment horizontal="left" vertical="top" wrapText="1"/>
    </xf>
    <xf numFmtId="0" fontId="1" fillId="0" borderId="42" xfId="0" applyFont="1" applyBorder="1" applyAlignment="1">
      <alignment wrapText="1"/>
    </xf>
    <xf numFmtId="0" fontId="0" fillId="0" borderId="9" xfId="0" applyBorder="1" applyAlignment="1">
      <alignment wrapText="1"/>
    </xf>
    <xf numFmtId="0" fontId="0" fillId="0" borderId="43" xfId="0" applyBorder="1" applyAlignment="1">
      <alignment wrapText="1"/>
    </xf>
    <xf numFmtId="0" fontId="21" fillId="0" borderId="31" xfId="0" applyFont="1" applyBorder="1" applyAlignment="1">
      <alignment wrapText="1"/>
    </xf>
    <xf numFmtId="0" fontId="7" fillId="0" borderId="1" xfId="0" applyFont="1" applyBorder="1" applyAlignment="1">
      <alignment wrapText="1"/>
    </xf>
    <xf numFmtId="0" fontId="7" fillId="0" borderId="30" xfId="0" applyFont="1" applyBorder="1" applyAlignment="1">
      <alignment wrapText="1"/>
    </xf>
    <xf numFmtId="0" fontId="26" fillId="0" borderId="42" xfId="0" applyFont="1" applyBorder="1" applyAlignment="1">
      <alignment horizontal="left" wrapText="1"/>
    </xf>
    <xf numFmtId="0" fontId="26" fillId="0" borderId="9" xfId="0" applyFont="1" applyBorder="1" applyAlignment="1">
      <alignment horizontal="left" wrapText="1"/>
    </xf>
    <xf numFmtId="0" fontId="26" fillId="0" borderId="43" xfId="0" applyFont="1" applyBorder="1" applyAlignment="1">
      <alignment horizontal="left" wrapText="1"/>
    </xf>
    <xf numFmtId="0" fontId="24" fillId="0" borderId="0" xfId="0" applyFont="1" applyAlignment="1">
      <alignment wrapText="1"/>
    </xf>
    <xf numFmtId="0" fontId="0" fillId="0" borderId="0" xfId="0"/>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4" xfId="0" applyFont="1" applyFill="1" applyBorder="1" applyAlignment="1">
      <alignment horizontal="center" vertical="top" wrapText="1"/>
    </xf>
    <xf numFmtId="0" fontId="26" fillId="0" borderId="31" xfId="0" applyFont="1" applyBorder="1" applyAlignment="1">
      <alignment wrapText="1"/>
    </xf>
    <xf numFmtId="0" fontId="18" fillId="0" borderId="19" xfId="0" applyFont="1" applyBorder="1" applyAlignment="1">
      <alignment wrapText="1"/>
    </xf>
    <xf numFmtId="0" fontId="0" fillId="0" borderId="20" xfId="0" applyBorder="1" applyAlignment="1">
      <alignment wrapText="1"/>
    </xf>
    <xf numFmtId="0" fontId="0" fillId="0" borderId="16" xfId="0" applyBorder="1" applyAlignment="1">
      <alignment wrapText="1"/>
    </xf>
    <xf numFmtId="0" fontId="18" fillId="0" borderId="19" xfId="0" applyFont="1" applyBorder="1" applyAlignment="1">
      <alignment horizontal="left" wrapText="1"/>
    </xf>
    <xf numFmtId="0" fontId="18" fillId="0" borderId="20" xfId="0" applyFont="1" applyBorder="1" applyAlignment="1">
      <alignment horizontal="left" wrapText="1"/>
    </xf>
    <xf numFmtId="0" fontId="18" fillId="0" borderId="16" xfId="0" applyFont="1" applyBorder="1" applyAlignment="1">
      <alignment horizontal="lef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dimension ref="A1:P163"/>
  <sheetViews>
    <sheetView tabSelected="1" topLeftCell="A140" zoomScale="70" zoomScaleNormal="70" workbookViewId="0">
      <selection activeCell="D143" sqref="D143"/>
    </sheetView>
  </sheetViews>
  <sheetFormatPr defaultColWidth="8.85546875" defaultRowHeight="15" x14ac:dyDescent="0.25"/>
  <cols>
    <col min="1" max="1" width="13.28515625" style="1" customWidth="1"/>
    <col min="2" max="2" width="19.85546875" style="1" bestFit="1" customWidth="1"/>
    <col min="3" max="3" width="61.85546875" style="1" customWidth="1"/>
    <col min="4" max="4" width="18.7109375" style="1" customWidth="1"/>
    <col min="5" max="5" width="2" style="1" customWidth="1"/>
    <col min="6" max="6" width="17.42578125" style="1" customWidth="1"/>
    <col min="7" max="7" width="18.85546875" style="1" customWidth="1"/>
    <col min="8" max="8" width="69" style="1" customWidth="1"/>
    <col min="9" max="9" width="13.7109375" style="1" customWidth="1"/>
    <col min="10" max="10" width="3.7109375" style="1" customWidth="1"/>
    <col min="11" max="11" width="43.140625" style="1" customWidth="1"/>
    <col min="12" max="13" width="13" style="1" bestFit="1" customWidth="1"/>
    <col min="14" max="14" width="11.7109375" style="1" customWidth="1"/>
    <col min="15" max="15" width="11.28515625" style="1" customWidth="1"/>
    <col min="16" max="16384" width="8.85546875" style="1"/>
  </cols>
  <sheetData>
    <row r="1" spans="1:9" ht="21" x14ac:dyDescent="0.35">
      <c r="A1" s="22"/>
      <c r="C1" s="239" t="s">
        <v>395</v>
      </c>
      <c r="D1" s="240">
        <v>45846</v>
      </c>
    </row>
    <row r="2" spans="1:9" ht="24" x14ac:dyDescent="0.4">
      <c r="A2" s="123" t="s">
        <v>307</v>
      </c>
      <c r="C2" s="122"/>
      <c r="D2" s="166"/>
    </row>
    <row r="3" spans="1:9" ht="21.75" thickBot="1" x14ac:dyDescent="0.4">
      <c r="D3" s="121"/>
    </row>
    <row r="4" spans="1:9" ht="21.75" thickBot="1" x14ac:dyDescent="0.4">
      <c r="A4" s="90" t="s">
        <v>0</v>
      </c>
      <c r="B4" s="91"/>
      <c r="C4" s="235" t="s">
        <v>147</v>
      </c>
      <c r="G4" s="161" t="s">
        <v>108</v>
      </c>
      <c r="H4" s="107"/>
    </row>
    <row r="5" spans="1:9" ht="21.75" thickBot="1" x14ac:dyDescent="0.4">
      <c r="A5" s="90" t="s">
        <v>273</v>
      </c>
      <c r="B5" s="91"/>
      <c r="C5" s="236" t="s">
        <v>274</v>
      </c>
      <c r="G5" s="108" t="s">
        <v>45</v>
      </c>
      <c r="H5" s="109"/>
    </row>
    <row r="6" spans="1:9" x14ac:dyDescent="0.25">
      <c r="G6" s="110" t="s">
        <v>59</v>
      </c>
      <c r="H6" s="111"/>
      <c r="I6" s="7"/>
    </row>
    <row r="7" spans="1:9" ht="21" x14ac:dyDescent="0.35">
      <c r="A7" s="22"/>
      <c r="C7" s="162" t="s">
        <v>396</v>
      </c>
      <c r="D7" s="163" t="s">
        <v>403</v>
      </c>
      <c r="F7"/>
      <c r="G7" s="112" t="s">
        <v>47</v>
      </c>
      <c r="H7" s="113"/>
      <c r="I7" s="7"/>
    </row>
    <row r="8" spans="1:9" ht="21" x14ac:dyDescent="0.35">
      <c r="A8" s="22"/>
      <c r="C8" s="164" t="s">
        <v>397</v>
      </c>
      <c r="D8" s="165" t="s">
        <v>404</v>
      </c>
      <c r="F8"/>
      <c r="G8" s="114" t="s">
        <v>107</v>
      </c>
      <c r="H8" s="115"/>
      <c r="I8" s="7"/>
    </row>
    <row r="9" spans="1:9" ht="15.75" thickBot="1" x14ac:dyDescent="0.3">
      <c r="F9"/>
      <c r="G9" s="116" t="s">
        <v>275</v>
      </c>
      <c r="H9" s="117"/>
      <c r="I9" s="7"/>
    </row>
    <row r="10" spans="1:9" ht="30.75" customHeight="1" x14ac:dyDescent="0.25">
      <c r="A10" s="274" t="s">
        <v>398</v>
      </c>
      <c r="B10" s="275"/>
      <c r="C10" s="275"/>
      <c r="D10" s="275"/>
      <c r="E10" s="275"/>
      <c r="F10" s="275"/>
      <c r="G10" s="106"/>
      <c r="H10" s="106"/>
      <c r="I10" s="7"/>
    </row>
    <row r="11" spans="1:9" x14ac:dyDescent="0.25">
      <c r="A11" s="167"/>
      <c r="B11"/>
      <c r="C11"/>
      <c r="D11"/>
      <c r="E11"/>
      <c r="F11"/>
      <c r="G11" s="106"/>
      <c r="H11" s="106"/>
      <c r="I11" s="7"/>
    </row>
    <row r="12" spans="1:9" ht="21" x14ac:dyDescent="0.35">
      <c r="A12" s="4" t="s">
        <v>276</v>
      </c>
      <c r="G12" s="88"/>
      <c r="I12" s="7"/>
    </row>
    <row r="13" spans="1:9" x14ac:dyDescent="0.25">
      <c r="A13" s="23" t="s">
        <v>277</v>
      </c>
      <c r="B13" s="24"/>
      <c r="C13" s="24" t="s">
        <v>49</v>
      </c>
      <c r="D13" s="92"/>
      <c r="E13" s="92"/>
      <c r="F13" s="92" t="s">
        <v>278</v>
      </c>
      <c r="G13" s="92" t="s">
        <v>302</v>
      </c>
      <c r="H13" s="25" t="s">
        <v>279</v>
      </c>
      <c r="I13" s="7"/>
    </row>
    <row r="14" spans="1:9" x14ac:dyDescent="0.25">
      <c r="A14" s="21" t="s">
        <v>362</v>
      </c>
      <c r="B14" s="21" t="s">
        <v>363</v>
      </c>
      <c r="C14" s="21" t="s">
        <v>412</v>
      </c>
      <c r="D14" s="168" t="s">
        <v>364</v>
      </c>
      <c r="E14" s="128"/>
      <c r="F14" s="169">
        <v>400000</v>
      </c>
      <c r="G14" s="129"/>
      <c r="H14" s="130"/>
    </row>
    <row r="15" spans="1:9" x14ac:dyDescent="0.25">
      <c r="A15" s="21"/>
      <c r="B15" s="21"/>
      <c r="C15" s="21"/>
      <c r="D15" s="131"/>
      <c r="E15" s="129"/>
      <c r="F15" s="134"/>
      <c r="G15" s="129"/>
      <c r="H15" s="130"/>
    </row>
    <row r="16" spans="1:9" ht="30" x14ac:dyDescent="0.25">
      <c r="A16" s="1" t="s">
        <v>280</v>
      </c>
      <c r="B16" s="1" t="s">
        <v>299</v>
      </c>
      <c r="C16" s="1" t="s">
        <v>300</v>
      </c>
      <c r="D16" s="118" t="s">
        <v>365</v>
      </c>
      <c r="E16" s="133"/>
      <c r="F16" s="137">
        <v>80</v>
      </c>
      <c r="G16" s="135" t="s">
        <v>367</v>
      </c>
      <c r="H16" s="136" t="s">
        <v>301</v>
      </c>
    </row>
    <row r="17" spans="1:16" ht="30" x14ac:dyDescent="0.25">
      <c r="A17" s="1" t="s">
        <v>280</v>
      </c>
      <c r="B17" s="1" t="s">
        <v>299</v>
      </c>
      <c r="C17" s="1" t="s">
        <v>300</v>
      </c>
      <c r="D17" s="118" t="s">
        <v>366</v>
      </c>
      <c r="E17" s="78"/>
      <c r="F17" s="138">
        <v>20</v>
      </c>
      <c r="G17" s="78" t="s">
        <v>367</v>
      </c>
      <c r="H17" s="132" t="s">
        <v>301</v>
      </c>
    </row>
    <row r="18" spans="1:16" x14ac:dyDescent="0.25">
      <c r="A18" s="3"/>
      <c r="B18" s="3"/>
      <c r="C18" s="3"/>
      <c r="D18" s="78"/>
      <c r="E18" s="78"/>
      <c r="F18" s="78"/>
      <c r="G18" s="78"/>
      <c r="H18" s="119"/>
    </row>
    <row r="19" spans="1:16" ht="45" x14ac:dyDescent="0.25">
      <c r="A19" s="1" t="s">
        <v>280</v>
      </c>
      <c r="B19" s="1" t="s">
        <v>281</v>
      </c>
      <c r="C19" s="1" t="s">
        <v>282</v>
      </c>
      <c r="D19" s="118" t="s">
        <v>369</v>
      </c>
      <c r="E19" s="94"/>
      <c r="F19" s="139">
        <v>400000</v>
      </c>
      <c r="G19" s="88" t="s">
        <v>37</v>
      </c>
      <c r="H19" s="96"/>
      <c r="I19" s="7"/>
    </row>
    <row r="20" spans="1:16" ht="45" x14ac:dyDescent="0.25">
      <c r="A20" s="1" t="s">
        <v>280</v>
      </c>
      <c r="B20" s="1" t="s">
        <v>281</v>
      </c>
      <c r="C20" s="1" t="s">
        <v>282</v>
      </c>
      <c r="D20" s="118" t="s">
        <v>368</v>
      </c>
      <c r="E20" s="94"/>
      <c r="F20" s="139">
        <v>250000</v>
      </c>
      <c r="G20" s="88" t="s">
        <v>37</v>
      </c>
      <c r="H20" s="96"/>
      <c r="I20" s="7"/>
    </row>
    <row r="21" spans="1:16" x14ac:dyDescent="0.25">
      <c r="D21" s="93"/>
      <c r="E21" s="94"/>
      <c r="F21" s="95"/>
      <c r="G21" s="88"/>
      <c r="H21" s="96"/>
      <c r="I21" s="7"/>
    </row>
    <row r="22" spans="1:16" ht="30" x14ac:dyDescent="0.25">
      <c r="A22" s="1" t="s">
        <v>280</v>
      </c>
      <c r="B22" s="1" t="s">
        <v>284</v>
      </c>
      <c r="C22" s="1" t="s">
        <v>285</v>
      </c>
      <c r="D22" s="97" t="s">
        <v>370</v>
      </c>
      <c r="E22" s="94"/>
      <c r="F22" s="99" t="s">
        <v>286</v>
      </c>
      <c r="G22" s="99" t="s">
        <v>286</v>
      </c>
      <c r="H22" s="96"/>
      <c r="I22" s="7"/>
    </row>
    <row r="23" spans="1:16" ht="30" x14ac:dyDescent="0.25">
      <c r="A23" s="21" t="s">
        <v>280</v>
      </c>
      <c r="B23" s="21" t="s">
        <v>303</v>
      </c>
      <c r="C23" s="21" t="s">
        <v>308</v>
      </c>
      <c r="D23" s="98"/>
      <c r="E23" s="94"/>
      <c r="F23" s="139">
        <v>400</v>
      </c>
      <c r="G23" s="124" t="s">
        <v>305</v>
      </c>
      <c r="H23" s="125" t="s">
        <v>304</v>
      </c>
      <c r="I23" s="7"/>
    </row>
    <row r="24" spans="1:16" x14ac:dyDescent="0.25">
      <c r="D24" s="98"/>
      <c r="E24" s="101"/>
      <c r="F24" s="98"/>
      <c r="G24" s="88"/>
      <c r="H24" s="96"/>
      <c r="I24" s="7"/>
    </row>
    <row r="25" spans="1:16" ht="30" x14ac:dyDescent="0.25">
      <c r="A25" s="1" t="s">
        <v>287</v>
      </c>
      <c r="B25" s="1" t="s">
        <v>288</v>
      </c>
      <c r="C25" s="1" t="s">
        <v>318</v>
      </c>
      <c r="D25" s="97" t="s">
        <v>371</v>
      </c>
      <c r="E25" s="94"/>
      <c r="F25" s="140">
        <v>1</v>
      </c>
      <c r="G25" s="99" t="s">
        <v>286</v>
      </c>
      <c r="H25" s="96"/>
      <c r="I25" s="7"/>
    </row>
    <row r="26" spans="1:16" x14ac:dyDescent="0.25">
      <c r="C26" s="15"/>
      <c r="D26" s="95"/>
      <c r="E26" s="94"/>
      <c r="F26" s="95"/>
      <c r="G26" s="88"/>
      <c r="H26" s="96"/>
      <c r="I26" s="7"/>
    </row>
    <row r="27" spans="1:16" ht="30" x14ac:dyDescent="0.25">
      <c r="A27" s="1" t="s">
        <v>287</v>
      </c>
      <c r="B27" s="1" t="s">
        <v>289</v>
      </c>
      <c r="C27" s="1" t="s">
        <v>290</v>
      </c>
      <c r="D27" s="95"/>
      <c r="E27" s="94"/>
      <c r="F27" s="140">
        <v>12</v>
      </c>
      <c r="G27" s="88" t="s">
        <v>291</v>
      </c>
      <c r="H27" s="102" t="s">
        <v>292</v>
      </c>
      <c r="I27" s="7"/>
    </row>
    <row r="28" spans="1:16" ht="30" x14ac:dyDescent="0.25">
      <c r="A28" s="1" t="s">
        <v>287</v>
      </c>
      <c r="B28" s="1" t="s">
        <v>289</v>
      </c>
      <c r="C28" s="1" t="s">
        <v>290</v>
      </c>
      <c r="D28" s="95"/>
      <c r="E28" s="94"/>
      <c r="F28" s="140">
        <v>4</v>
      </c>
      <c r="G28" s="88" t="s">
        <v>291</v>
      </c>
      <c r="H28" s="102" t="s">
        <v>292</v>
      </c>
      <c r="I28" s="7"/>
    </row>
    <row r="29" spans="1:16" x14ac:dyDescent="0.25">
      <c r="D29" s="95"/>
      <c r="E29" s="94"/>
      <c r="F29" s="95"/>
      <c r="G29" s="88"/>
      <c r="H29" s="103"/>
      <c r="I29" s="7"/>
    </row>
    <row r="30" spans="1:16" ht="45" x14ac:dyDescent="0.25">
      <c r="A30" s="1" t="s">
        <v>293</v>
      </c>
      <c r="B30" s="1" t="s">
        <v>294</v>
      </c>
      <c r="C30" s="1" t="s">
        <v>295</v>
      </c>
      <c r="D30" s="97" t="s">
        <v>372</v>
      </c>
      <c r="E30" s="94"/>
      <c r="F30" s="100"/>
      <c r="G30" s="97" t="s">
        <v>283</v>
      </c>
      <c r="H30" s="103"/>
      <c r="I30" s="7"/>
    </row>
    <row r="31" spans="1:16" x14ac:dyDescent="0.25">
      <c r="C31" s="15"/>
      <c r="D31" s="104"/>
      <c r="E31" s="94"/>
      <c r="F31" s="105"/>
      <c r="G31" s="106"/>
      <c r="H31" s="103"/>
      <c r="I31" s="7"/>
    </row>
    <row r="32" spans="1:16" customFormat="1" ht="30.75" customHeight="1" x14ac:dyDescent="0.25">
      <c r="A32" s="276" t="s">
        <v>422</v>
      </c>
      <c r="B32" s="277"/>
      <c r="C32" s="277"/>
      <c r="D32" s="277"/>
      <c r="E32" s="277"/>
      <c r="F32" s="277"/>
      <c r="G32" s="277"/>
      <c r="H32" s="278"/>
      <c r="I32" s="1"/>
      <c r="J32" s="1"/>
      <c r="K32" s="1"/>
      <c r="L32" s="1"/>
      <c r="M32" s="1"/>
      <c r="N32" s="1"/>
      <c r="O32" s="1"/>
      <c r="P32" s="1"/>
    </row>
    <row r="33" spans="1:16" customFormat="1" x14ac:dyDescent="0.25">
      <c r="A33" s="279"/>
      <c r="B33" s="280"/>
      <c r="C33" s="280"/>
      <c r="D33" s="280"/>
      <c r="E33" s="280"/>
      <c r="F33" s="280"/>
      <c r="G33" s="280"/>
      <c r="H33" s="281"/>
      <c r="I33" s="1"/>
      <c r="J33" s="1"/>
      <c r="K33" s="1"/>
      <c r="L33" s="1"/>
      <c r="M33" s="1"/>
      <c r="N33" s="1"/>
      <c r="O33" s="1"/>
      <c r="P33" s="1"/>
    </row>
    <row r="34" spans="1:16" customFormat="1" x14ac:dyDescent="0.25">
      <c r="A34" s="282"/>
      <c r="B34" s="283"/>
      <c r="C34" s="283"/>
      <c r="D34" s="283"/>
      <c r="E34" s="283"/>
      <c r="F34" s="283"/>
      <c r="G34" s="283"/>
      <c r="H34" s="284"/>
      <c r="I34" s="1"/>
      <c r="J34" s="1"/>
      <c r="K34" s="1"/>
      <c r="L34" s="1"/>
      <c r="M34" s="1"/>
      <c r="N34" s="1"/>
      <c r="O34" s="1"/>
      <c r="P34" s="1"/>
    </row>
    <row r="35" spans="1:16" customFormat="1" x14ac:dyDescent="0.25">
      <c r="A35" s="282"/>
      <c r="B35" s="283"/>
      <c r="C35" s="283"/>
      <c r="D35" s="283"/>
      <c r="E35" s="283"/>
      <c r="F35" s="283"/>
      <c r="G35" s="283"/>
      <c r="H35" s="284"/>
      <c r="I35" s="1"/>
      <c r="J35" s="1"/>
      <c r="K35" s="1"/>
      <c r="L35" s="1"/>
      <c r="M35" s="1"/>
      <c r="N35" s="1"/>
      <c r="O35" s="1"/>
      <c r="P35" s="1"/>
    </row>
    <row r="36" spans="1:16" customFormat="1" x14ac:dyDescent="0.25">
      <c r="A36" s="285"/>
      <c r="B36" s="286"/>
      <c r="C36" s="286"/>
      <c r="D36" s="286"/>
      <c r="E36" s="286"/>
      <c r="F36" s="286"/>
      <c r="G36" s="286"/>
      <c r="H36" s="287"/>
      <c r="I36" s="1"/>
      <c r="J36" s="1"/>
      <c r="K36" s="1"/>
      <c r="L36" s="1"/>
      <c r="M36" s="1"/>
      <c r="N36" s="1"/>
      <c r="O36" s="1"/>
      <c r="P36" s="1"/>
    </row>
    <row r="37" spans="1:16" x14ac:dyDescent="0.25">
      <c r="F37"/>
      <c r="G37"/>
      <c r="H37"/>
      <c r="I37" s="7"/>
    </row>
    <row r="38" spans="1:16" x14ac:dyDescent="0.25">
      <c r="A38" s="5"/>
      <c r="B38" s="5"/>
      <c r="C38" s="5"/>
      <c r="D38" s="5"/>
      <c r="E38" s="5"/>
      <c r="F38" s="237"/>
      <c r="G38" s="237"/>
      <c r="H38" s="237"/>
      <c r="I38" s="238"/>
      <c r="J38" s="5"/>
      <c r="K38" s="5"/>
      <c r="L38" s="5"/>
      <c r="M38" s="5"/>
      <c r="N38" s="5"/>
      <c r="O38" s="5"/>
      <c r="P38" s="5"/>
    </row>
    <row r="39" spans="1:16" ht="21" x14ac:dyDescent="0.35">
      <c r="A39" s="4" t="s">
        <v>1</v>
      </c>
      <c r="E39" s="32"/>
      <c r="F39"/>
      <c r="G39"/>
      <c r="H39"/>
    </row>
    <row r="40" spans="1:16" x14ac:dyDescent="0.25">
      <c r="A40" s="24" t="s">
        <v>104</v>
      </c>
      <c r="B40" s="24" t="s">
        <v>48</v>
      </c>
      <c r="C40" s="24"/>
      <c r="D40" s="25" t="s">
        <v>37</v>
      </c>
    </row>
    <row r="41" spans="1:16" x14ac:dyDescent="0.25">
      <c r="A41" s="73" t="s">
        <v>64</v>
      </c>
      <c r="B41" s="33" t="s">
        <v>35</v>
      </c>
      <c r="C41" s="33" t="s">
        <v>231</v>
      </c>
      <c r="D41" s="39">
        <v>400000</v>
      </c>
    </row>
    <row r="42" spans="1:16" x14ac:dyDescent="0.25">
      <c r="D42" s="16"/>
      <c r="E42" s="17"/>
    </row>
    <row r="43" spans="1:16" x14ac:dyDescent="0.25">
      <c r="A43" s="5"/>
      <c r="B43" s="5"/>
      <c r="C43" s="5"/>
      <c r="D43" s="9"/>
      <c r="E43" s="9"/>
      <c r="F43" s="10"/>
      <c r="G43" s="5"/>
      <c r="H43" s="5"/>
      <c r="I43" s="5"/>
      <c r="J43" s="5"/>
      <c r="K43" s="5"/>
      <c r="L43" s="5"/>
      <c r="M43" s="5"/>
      <c r="N43" s="5"/>
      <c r="O43" s="5"/>
      <c r="P43" s="5"/>
    </row>
    <row r="44" spans="1:16" ht="21.75" thickBot="1" x14ac:dyDescent="0.4">
      <c r="A44" s="4" t="s">
        <v>146</v>
      </c>
      <c r="F44" s="16"/>
      <c r="G44" s="17"/>
    </row>
    <row r="45" spans="1:16" ht="21" x14ac:dyDescent="0.35">
      <c r="A45" s="40" t="s">
        <v>104</v>
      </c>
      <c r="B45" s="24" t="s">
        <v>48</v>
      </c>
      <c r="C45" s="24" t="s">
        <v>49</v>
      </c>
      <c r="D45" s="25" t="s">
        <v>38</v>
      </c>
      <c r="F45" s="40" t="s">
        <v>104</v>
      </c>
      <c r="G45" s="24" t="s">
        <v>48</v>
      </c>
      <c r="H45" s="24" t="s">
        <v>49</v>
      </c>
      <c r="I45" s="25" t="s">
        <v>38</v>
      </c>
      <c r="K45" s="54" t="s">
        <v>75</v>
      </c>
      <c r="L45" s="241"/>
      <c r="M45" s="28"/>
      <c r="N45" s="28"/>
      <c r="O45" s="28"/>
      <c r="P45" s="55"/>
    </row>
    <row r="46" spans="1:16" ht="30" x14ac:dyDescent="0.25">
      <c r="A46" s="47"/>
      <c r="B46" s="18" t="s">
        <v>2</v>
      </c>
      <c r="C46" s="18" t="s">
        <v>3</v>
      </c>
      <c r="D46" s="48">
        <v>400</v>
      </c>
      <c r="F46" s="47" t="s">
        <v>53</v>
      </c>
      <c r="G46" s="18" t="s">
        <v>17</v>
      </c>
      <c r="H46" s="18" t="s">
        <v>268</v>
      </c>
      <c r="I46" s="44">
        <f>D60+D62*D52/D54</f>
        <v>94.8</v>
      </c>
      <c r="K46" s="265" t="s">
        <v>413</v>
      </c>
      <c r="L46" s="266"/>
      <c r="M46" s="266"/>
      <c r="N46" s="266"/>
      <c r="O46" s="266"/>
      <c r="P46" s="267"/>
    </row>
    <row r="47" spans="1:16" ht="45" x14ac:dyDescent="0.25">
      <c r="A47" s="41"/>
      <c r="B47" s="21" t="s">
        <v>399</v>
      </c>
      <c r="C47" s="21" t="s">
        <v>319</v>
      </c>
      <c r="D47" s="49">
        <v>650</v>
      </c>
      <c r="F47" s="50" t="s">
        <v>54</v>
      </c>
      <c r="G47" s="2" t="s">
        <v>18</v>
      </c>
      <c r="H47" s="2" t="s">
        <v>269</v>
      </c>
      <c r="I47" s="43">
        <f>D61+D62*D53/D54</f>
        <v>15.2</v>
      </c>
      <c r="K47" s="268" t="s">
        <v>414</v>
      </c>
      <c r="L47" s="269"/>
      <c r="M47" s="269"/>
      <c r="N47" s="269"/>
      <c r="O47" s="269"/>
      <c r="P47" s="270"/>
    </row>
    <row r="48" spans="1:16" x14ac:dyDescent="0.25">
      <c r="A48" s="41"/>
      <c r="B48" s="21" t="s">
        <v>320</v>
      </c>
      <c r="C48" s="21" t="s">
        <v>321</v>
      </c>
      <c r="D48" s="63">
        <v>100</v>
      </c>
      <c r="F48" s="22"/>
      <c r="I48" s="158"/>
      <c r="K48" s="172"/>
      <c r="L48" s="242"/>
      <c r="M48" s="173" t="s">
        <v>389</v>
      </c>
      <c r="N48" s="174" t="s">
        <v>389</v>
      </c>
      <c r="O48" s="173" t="s">
        <v>390</v>
      </c>
      <c r="P48" s="175" t="s">
        <v>390</v>
      </c>
    </row>
    <row r="49" spans="1:16" ht="15.75" x14ac:dyDescent="0.25">
      <c r="A49" s="41"/>
      <c r="B49" s="21" t="s">
        <v>410</v>
      </c>
      <c r="C49" s="21" t="s">
        <v>411</v>
      </c>
      <c r="D49" s="49">
        <v>0</v>
      </c>
      <c r="F49" s="40" t="s">
        <v>104</v>
      </c>
      <c r="G49" s="24" t="s">
        <v>48</v>
      </c>
      <c r="H49" s="24" t="s">
        <v>49</v>
      </c>
      <c r="I49" s="25" t="s">
        <v>38</v>
      </c>
      <c r="K49" s="176" t="s">
        <v>373</v>
      </c>
      <c r="L49" s="243" t="s">
        <v>302</v>
      </c>
      <c r="M49" s="177" t="s">
        <v>104</v>
      </c>
      <c r="N49" s="178" t="s">
        <v>278</v>
      </c>
      <c r="O49" s="177" t="s">
        <v>104</v>
      </c>
      <c r="P49" s="179" t="s">
        <v>278</v>
      </c>
    </row>
    <row r="50" spans="1:16" ht="30" x14ac:dyDescent="0.25">
      <c r="A50" s="41"/>
      <c r="B50" s="21" t="s">
        <v>423</v>
      </c>
      <c r="C50" s="21" t="s">
        <v>426</v>
      </c>
      <c r="D50" s="63">
        <v>20</v>
      </c>
      <c r="F50" s="41" t="s">
        <v>55</v>
      </c>
      <c r="G50" s="1" t="s">
        <v>19</v>
      </c>
      <c r="H50" s="1" t="s">
        <v>15</v>
      </c>
      <c r="I50" s="42">
        <f>D56*I85/D83</f>
        <v>14.898344663177649</v>
      </c>
      <c r="K50" s="180" t="s">
        <v>381</v>
      </c>
      <c r="L50" s="244" t="s">
        <v>140</v>
      </c>
      <c r="M50" s="173" t="s">
        <v>112</v>
      </c>
      <c r="N50" s="181">
        <f>1000*D51/D41</f>
        <v>2.8250000000000002</v>
      </c>
      <c r="O50" s="173" t="s">
        <v>377</v>
      </c>
      <c r="P50" s="182">
        <f>1000*(D51-D56)/D41</f>
        <v>2.7749999999999999</v>
      </c>
    </row>
    <row r="51" spans="1:16" ht="30" x14ac:dyDescent="0.25">
      <c r="A51" s="50" t="s">
        <v>39</v>
      </c>
      <c r="B51" s="27" t="s">
        <v>148</v>
      </c>
      <c r="C51" s="27" t="s">
        <v>149</v>
      </c>
      <c r="D51" s="65">
        <f>D46+D47+D48-D49-D50</f>
        <v>1130</v>
      </c>
      <c r="F51" s="50" t="s">
        <v>56</v>
      </c>
      <c r="G51" s="2" t="s">
        <v>20</v>
      </c>
      <c r="H51" s="2" t="s">
        <v>16</v>
      </c>
      <c r="I51" s="43">
        <f>D56*I86/D83</f>
        <v>5.1016553368223496</v>
      </c>
      <c r="K51" s="180" t="s">
        <v>382</v>
      </c>
      <c r="L51" s="244" t="s">
        <v>140</v>
      </c>
      <c r="M51" s="173" t="s">
        <v>113</v>
      </c>
      <c r="N51" s="183">
        <f>1000*I54/D41</f>
        <v>2.3992458616579442</v>
      </c>
      <c r="O51" s="173" t="s">
        <v>378</v>
      </c>
      <c r="P51" s="184">
        <f>1000*(D52+I46)/D41</f>
        <v>2.3620000000000001</v>
      </c>
    </row>
    <row r="52" spans="1:16" x14ac:dyDescent="0.25">
      <c r="A52" s="41"/>
      <c r="B52" s="1" t="s">
        <v>31</v>
      </c>
      <c r="C52" s="1" t="s">
        <v>150</v>
      </c>
      <c r="D52" s="49">
        <v>850</v>
      </c>
      <c r="K52" s="180" t="s">
        <v>383</v>
      </c>
      <c r="L52" s="244" t="s">
        <v>140</v>
      </c>
      <c r="M52" s="173" t="s">
        <v>163</v>
      </c>
      <c r="N52" s="181">
        <f>1000*I55/D41</f>
        <v>0.42575413834205583</v>
      </c>
      <c r="O52" s="173" t="s">
        <v>379</v>
      </c>
      <c r="P52" s="182">
        <f>1000*(D53+I47)/D41</f>
        <v>0.41299999999999998</v>
      </c>
    </row>
    <row r="53" spans="1:16" ht="30.75" thickBot="1" x14ac:dyDescent="0.3">
      <c r="A53" s="41"/>
      <c r="B53" s="1" t="s">
        <v>32</v>
      </c>
      <c r="C53" s="1" t="s">
        <v>151</v>
      </c>
      <c r="D53" s="49">
        <v>150</v>
      </c>
      <c r="F53" s="40" t="s">
        <v>104</v>
      </c>
      <c r="G53" s="24" t="s">
        <v>48</v>
      </c>
      <c r="H53" s="24" t="s">
        <v>49</v>
      </c>
      <c r="I53" s="25" t="s">
        <v>38</v>
      </c>
      <c r="K53" s="185" t="s">
        <v>114</v>
      </c>
      <c r="L53" s="245" t="s">
        <v>286</v>
      </c>
      <c r="M53" s="186" t="s">
        <v>361</v>
      </c>
      <c r="N53" s="187">
        <f>(D47+D48)/D51</f>
        <v>0.66371681415929207</v>
      </c>
      <c r="O53" s="186" t="s">
        <v>380</v>
      </c>
      <c r="P53" s="188">
        <f>(D47+D48)/(D51-D56)</f>
        <v>0.67567567567567566</v>
      </c>
    </row>
    <row r="54" spans="1:16" ht="30" x14ac:dyDescent="0.25">
      <c r="A54" s="41" t="s">
        <v>40</v>
      </c>
      <c r="B54" s="26" t="s">
        <v>152</v>
      </c>
      <c r="C54" s="26" t="s">
        <v>153</v>
      </c>
      <c r="D54" s="57">
        <f>D52+D53</f>
        <v>1000</v>
      </c>
      <c r="F54" s="41" t="s">
        <v>57</v>
      </c>
      <c r="G54" s="1" t="s">
        <v>26</v>
      </c>
      <c r="H54" s="1" t="s">
        <v>161</v>
      </c>
      <c r="I54" s="45">
        <f>D52+I46+I50</f>
        <v>959.69834466317764</v>
      </c>
    </row>
    <row r="55" spans="1:16" ht="45" x14ac:dyDescent="0.25">
      <c r="A55" s="41"/>
      <c r="B55" s="1" t="s">
        <v>154</v>
      </c>
      <c r="C55" s="74" t="s">
        <v>155</v>
      </c>
      <c r="D55" s="49">
        <v>80</v>
      </c>
      <c r="F55" s="50" t="s">
        <v>58</v>
      </c>
      <c r="G55" s="2" t="s">
        <v>25</v>
      </c>
      <c r="H55" s="2" t="s">
        <v>162</v>
      </c>
      <c r="I55" s="46">
        <f>D53+I47+I51</f>
        <v>170.30165533682234</v>
      </c>
    </row>
    <row r="56" spans="1:16" ht="30" x14ac:dyDescent="0.25">
      <c r="A56" s="50"/>
      <c r="B56" s="2" t="s">
        <v>8</v>
      </c>
      <c r="C56" s="2" t="s">
        <v>36</v>
      </c>
      <c r="D56" s="53">
        <v>20</v>
      </c>
    </row>
    <row r="57" spans="1:16" x14ac:dyDescent="0.25">
      <c r="A57" s="50" t="s">
        <v>46</v>
      </c>
      <c r="B57" s="27" t="s">
        <v>297</v>
      </c>
      <c r="C57" s="27" t="s">
        <v>298</v>
      </c>
      <c r="D57" s="51">
        <f>D54+D55+D56</f>
        <v>1100</v>
      </c>
    </row>
    <row r="58" spans="1:16" ht="45" x14ac:dyDescent="0.25">
      <c r="A58" s="75" t="s">
        <v>50</v>
      </c>
      <c r="B58" s="76" t="s">
        <v>156</v>
      </c>
      <c r="C58" s="126" t="s">
        <v>309</v>
      </c>
      <c r="D58" s="77">
        <f>D51-D57</f>
        <v>30</v>
      </c>
      <c r="E58" s="11"/>
    </row>
    <row r="59" spans="1:16" ht="30" x14ac:dyDescent="0.25">
      <c r="A59" s="41" t="s">
        <v>51</v>
      </c>
      <c r="B59" s="26" t="s">
        <v>13</v>
      </c>
      <c r="C59" s="26" t="s">
        <v>157</v>
      </c>
      <c r="D59" s="58">
        <f>D55+D58</f>
        <v>110</v>
      </c>
      <c r="E59" s="11"/>
      <c r="G59" s="12"/>
    </row>
    <row r="60" spans="1:16" ht="45" x14ac:dyDescent="0.25">
      <c r="A60" s="41"/>
      <c r="B60" s="1" t="s">
        <v>111</v>
      </c>
      <c r="C60" s="1" t="s">
        <v>158</v>
      </c>
      <c r="D60" s="49">
        <v>20</v>
      </c>
      <c r="E60" s="11"/>
      <c r="G60" s="12"/>
    </row>
    <row r="61" spans="1:16" ht="45" x14ac:dyDescent="0.25">
      <c r="A61" s="41"/>
      <c r="B61" s="1" t="s">
        <v>110</v>
      </c>
      <c r="C61" s="1" t="s">
        <v>159</v>
      </c>
      <c r="D61" s="49">
        <v>2</v>
      </c>
      <c r="E61" s="11"/>
    </row>
    <row r="62" spans="1:16" ht="30" x14ac:dyDescent="0.25">
      <c r="A62" s="50" t="s">
        <v>52</v>
      </c>
      <c r="B62" s="27" t="s">
        <v>109</v>
      </c>
      <c r="C62" s="27" t="s">
        <v>160</v>
      </c>
      <c r="D62" s="52">
        <f>D59-D60-D61</f>
        <v>88</v>
      </c>
      <c r="E62" s="11"/>
    </row>
    <row r="63" spans="1:16" ht="15.75" x14ac:dyDescent="0.25">
      <c r="A63" s="22"/>
      <c r="B63" s="26"/>
      <c r="C63" s="26"/>
      <c r="D63" s="142"/>
      <c r="E63" s="11"/>
    </row>
    <row r="64" spans="1:16" x14ac:dyDescent="0.25">
      <c r="A64" s="5"/>
      <c r="B64" s="5"/>
      <c r="C64" s="5"/>
      <c r="D64" s="13"/>
      <c r="E64" s="14"/>
      <c r="F64" s="5"/>
      <c r="G64" s="5"/>
      <c r="H64" s="6"/>
      <c r="I64" s="6"/>
      <c r="J64" s="5"/>
      <c r="K64" s="5"/>
      <c r="L64" s="5"/>
      <c r="M64" s="5"/>
      <c r="N64" s="5"/>
      <c r="O64" s="5"/>
      <c r="P64" s="5"/>
    </row>
    <row r="65" spans="1:16" ht="32.25" thickBot="1" x14ac:dyDescent="0.4">
      <c r="A65" s="56" t="s">
        <v>4</v>
      </c>
      <c r="B65" s="21"/>
      <c r="C65" s="189" t="s">
        <v>322</v>
      </c>
    </row>
    <row r="66" spans="1:16" ht="21" x14ac:dyDescent="0.35">
      <c r="A66" s="40" t="s">
        <v>104</v>
      </c>
      <c r="B66" s="190" t="s">
        <v>48</v>
      </c>
      <c r="C66" s="190" t="s">
        <v>49</v>
      </c>
      <c r="D66" s="25" t="s">
        <v>38</v>
      </c>
      <c r="F66" s="40" t="s">
        <v>104</v>
      </c>
      <c r="G66" s="24" t="s">
        <v>48</v>
      </c>
      <c r="H66" s="24" t="s">
        <v>49</v>
      </c>
      <c r="I66" s="25" t="s">
        <v>38</v>
      </c>
      <c r="K66" s="193" t="s">
        <v>75</v>
      </c>
      <c r="L66" s="246"/>
      <c r="M66" s="194"/>
      <c r="N66" s="194"/>
      <c r="O66" s="194"/>
      <c r="P66" s="195"/>
    </row>
    <row r="67" spans="1:16" ht="45" x14ac:dyDescent="0.25">
      <c r="A67" s="47"/>
      <c r="B67" s="191" t="s">
        <v>164</v>
      </c>
      <c r="C67" s="191" t="s">
        <v>405</v>
      </c>
      <c r="D67" s="48">
        <v>1500</v>
      </c>
      <c r="F67" s="47"/>
      <c r="G67" s="159" t="s">
        <v>182</v>
      </c>
      <c r="H67" s="160" t="s">
        <v>439</v>
      </c>
      <c r="I67" s="48">
        <v>95</v>
      </c>
      <c r="K67" s="196" t="s">
        <v>440</v>
      </c>
      <c r="L67" s="129"/>
      <c r="M67" s="21"/>
      <c r="N67" s="21"/>
      <c r="O67" s="21"/>
      <c r="P67" s="197"/>
    </row>
    <row r="68" spans="1:16" ht="30" x14ac:dyDescent="0.25">
      <c r="A68" s="41"/>
      <c r="B68" s="21" t="s">
        <v>165</v>
      </c>
      <c r="C68" s="21" t="s">
        <v>406</v>
      </c>
      <c r="D68" s="49">
        <v>500</v>
      </c>
      <c r="F68" s="41"/>
      <c r="G68" s="74" t="s">
        <v>183</v>
      </c>
      <c r="H68" s="80" t="s">
        <v>257</v>
      </c>
      <c r="I68" s="49">
        <v>0</v>
      </c>
      <c r="K68" s="198" t="s">
        <v>441</v>
      </c>
      <c r="L68" s="247"/>
      <c r="M68" s="170"/>
      <c r="N68" s="170"/>
      <c r="O68" s="170"/>
      <c r="P68" s="171"/>
    </row>
    <row r="69" spans="1:16" ht="15.75" x14ac:dyDescent="0.25">
      <c r="A69" s="41"/>
      <c r="B69" s="21" t="s">
        <v>166</v>
      </c>
      <c r="C69" s="21" t="s">
        <v>5</v>
      </c>
      <c r="D69" s="49">
        <v>5</v>
      </c>
      <c r="F69" s="41"/>
      <c r="G69" s="74" t="s">
        <v>179</v>
      </c>
      <c r="H69" s="80" t="s">
        <v>258</v>
      </c>
      <c r="I69" s="49">
        <v>0</v>
      </c>
      <c r="K69" s="199"/>
      <c r="L69" s="248"/>
      <c r="M69" s="173" t="s">
        <v>389</v>
      </c>
      <c r="N69" s="174" t="s">
        <v>391</v>
      </c>
      <c r="O69" s="173" t="s">
        <v>390</v>
      </c>
      <c r="P69" s="175" t="s">
        <v>390</v>
      </c>
    </row>
    <row r="70" spans="1:16" ht="30" x14ac:dyDescent="0.25">
      <c r="A70" s="41"/>
      <c r="B70" s="21" t="s">
        <v>260</v>
      </c>
      <c r="C70" s="21" t="s">
        <v>167</v>
      </c>
      <c r="D70" s="49">
        <v>10</v>
      </c>
      <c r="F70" s="41"/>
      <c r="G70" s="74" t="s">
        <v>180</v>
      </c>
      <c r="H70" s="80" t="s">
        <v>181</v>
      </c>
      <c r="I70" s="49">
        <v>20</v>
      </c>
      <c r="K70" s="176" t="s">
        <v>374</v>
      </c>
      <c r="L70" s="243" t="s">
        <v>302</v>
      </c>
      <c r="M70" s="177" t="s">
        <v>104</v>
      </c>
      <c r="N70" s="178" t="s">
        <v>278</v>
      </c>
      <c r="O70" s="177" t="s">
        <v>104</v>
      </c>
      <c r="P70" s="179" t="s">
        <v>278</v>
      </c>
    </row>
    <row r="71" spans="1:16" ht="30" x14ac:dyDescent="0.25">
      <c r="A71" s="41"/>
      <c r="B71" s="21" t="s">
        <v>88</v>
      </c>
      <c r="C71" s="21" t="s">
        <v>232</v>
      </c>
      <c r="D71" s="49">
        <v>1</v>
      </c>
      <c r="F71" s="50" t="s">
        <v>65</v>
      </c>
      <c r="G71" s="27" t="s">
        <v>184</v>
      </c>
      <c r="H71" s="29" t="s">
        <v>313</v>
      </c>
      <c r="I71" s="52">
        <f>SUM(I67:I68)-SUM(I69:I70)-D81-D82</f>
        <v>-5</v>
      </c>
      <c r="K71" s="180" t="s">
        <v>381</v>
      </c>
      <c r="L71" s="244" t="s">
        <v>140</v>
      </c>
      <c r="M71" s="173" t="s">
        <v>137</v>
      </c>
      <c r="N71" s="181">
        <f>1000*D83/D41</f>
        <v>7.1524999999999999</v>
      </c>
      <c r="O71" s="173" t="s">
        <v>272</v>
      </c>
      <c r="P71" s="184">
        <f>1000*(D83-(D73-D77))/D41</f>
        <v>4.7275</v>
      </c>
    </row>
    <row r="72" spans="1:16" x14ac:dyDescent="0.25">
      <c r="A72" s="41" t="s">
        <v>41</v>
      </c>
      <c r="B72" s="34" t="s">
        <v>168</v>
      </c>
      <c r="C72" s="34" t="s">
        <v>135</v>
      </c>
      <c r="D72" s="57">
        <f>SUM(D67:D71)</f>
        <v>2016</v>
      </c>
      <c r="K72" s="180" t="s">
        <v>384</v>
      </c>
      <c r="L72" s="244" t="s">
        <v>140</v>
      </c>
      <c r="M72" s="173" t="s">
        <v>138</v>
      </c>
      <c r="N72" s="183">
        <f>1000*I85/D41</f>
        <v>5.3280205101689067</v>
      </c>
      <c r="O72" s="173" t="s">
        <v>360</v>
      </c>
      <c r="P72" s="182">
        <f>1000*(I85-(D73-D77))/D41</f>
        <v>2.9030205101689068</v>
      </c>
    </row>
    <row r="73" spans="1:16" ht="30.75" thickBot="1" x14ac:dyDescent="0.3">
      <c r="A73" s="41"/>
      <c r="B73" s="134" t="s">
        <v>133</v>
      </c>
      <c r="C73" s="21" t="s">
        <v>443</v>
      </c>
      <c r="D73" s="49">
        <v>1000</v>
      </c>
      <c r="F73" s="40" t="s">
        <v>104</v>
      </c>
      <c r="G73" s="24" t="s">
        <v>48</v>
      </c>
      <c r="H73" s="24" t="s">
        <v>49</v>
      </c>
      <c r="I73" s="25" t="s">
        <v>38</v>
      </c>
      <c r="K73" s="200" t="s">
        <v>383</v>
      </c>
      <c r="L73" s="249" t="s">
        <v>140</v>
      </c>
      <c r="M73" s="186" t="s">
        <v>139</v>
      </c>
      <c r="N73" s="201">
        <f>1000*I86/D41</f>
        <v>1.824479489831093</v>
      </c>
      <c r="O73" s="202"/>
      <c r="P73" s="203"/>
    </row>
    <row r="74" spans="1:16" ht="30" x14ac:dyDescent="0.25">
      <c r="A74" s="50" t="s">
        <v>42</v>
      </c>
      <c r="B74" s="29" t="s">
        <v>136</v>
      </c>
      <c r="C74" s="29" t="s">
        <v>134</v>
      </c>
      <c r="D74" s="52">
        <f>D72+D73</f>
        <v>3016</v>
      </c>
      <c r="F74" s="47" t="s">
        <v>66</v>
      </c>
      <c r="G74" s="30" t="s">
        <v>14</v>
      </c>
      <c r="H74" s="82" t="s">
        <v>185</v>
      </c>
      <c r="I74" s="157">
        <f>D87+D88+D90+I71</f>
        <v>35</v>
      </c>
    </row>
    <row r="75" spans="1:16" ht="45" x14ac:dyDescent="0.25">
      <c r="A75" s="41"/>
      <c r="B75" s="21" t="s">
        <v>6</v>
      </c>
      <c r="C75" s="21" t="s">
        <v>234</v>
      </c>
      <c r="D75" s="49">
        <v>5</v>
      </c>
      <c r="F75" s="41"/>
      <c r="G75" s="1" t="s">
        <v>116</v>
      </c>
      <c r="H75" s="1" t="s">
        <v>263</v>
      </c>
      <c r="I75" s="63">
        <v>30</v>
      </c>
    </row>
    <row r="76" spans="1:16" ht="45" x14ac:dyDescent="0.25">
      <c r="A76" s="41"/>
      <c r="B76" s="21" t="s">
        <v>425</v>
      </c>
      <c r="C76" s="21" t="s">
        <v>323</v>
      </c>
      <c r="D76" s="49">
        <v>50</v>
      </c>
      <c r="F76" s="41"/>
      <c r="G76" s="1" t="s">
        <v>117</v>
      </c>
      <c r="H76" s="1" t="s">
        <v>264</v>
      </c>
      <c r="I76" s="63">
        <v>10</v>
      </c>
    </row>
    <row r="77" spans="1:16" ht="31.5" x14ac:dyDescent="0.35">
      <c r="A77" s="41"/>
      <c r="B77" s="21" t="s">
        <v>424</v>
      </c>
      <c r="C77" s="21" t="s">
        <v>324</v>
      </c>
      <c r="D77" s="63">
        <v>30</v>
      </c>
      <c r="F77" s="50" t="s">
        <v>67</v>
      </c>
      <c r="G77" s="27" t="s">
        <v>115</v>
      </c>
      <c r="H77" s="2" t="s">
        <v>186</v>
      </c>
      <c r="I77" s="51">
        <f>I74-I75-I76</f>
        <v>-5</v>
      </c>
      <c r="K77" s="153" t="s">
        <v>75</v>
      </c>
      <c r="L77" s="206"/>
      <c r="M77" s="33"/>
      <c r="N77" s="154"/>
      <c r="O77" s="3"/>
    </row>
    <row r="78" spans="1:16" ht="30" x14ac:dyDescent="0.25">
      <c r="A78" s="214"/>
      <c r="B78" s="21" t="s">
        <v>131</v>
      </c>
      <c r="C78" s="21" t="s">
        <v>427</v>
      </c>
      <c r="D78" s="63">
        <v>0</v>
      </c>
      <c r="K78" s="207" t="s">
        <v>392</v>
      </c>
      <c r="L78" s="208" t="s">
        <v>302</v>
      </c>
      <c r="M78" s="92" t="s">
        <v>104</v>
      </c>
      <c r="N78" s="25" t="s">
        <v>278</v>
      </c>
    </row>
    <row r="79" spans="1:16" ht="30" x14ac:dyDescent="0.25">
      <c r="A79" s="50" t="s">
        <v>44</v>
      </c>
      <c r="B79" s="29" t="s">
        <v>169</v>
      </c>
      <c r="C79" s="29" t="s">
        <v>170</v>
      </c>
      <c r="D79" s="65">
        <f>D74+D75-D76-D77-D78</f>
        <v>2941</v>
      </c>
      <c r="F79" s="40" t="s">
        <v>104</v>
      </c>
      <c r="G79" s="24" t="s">
        <v>48</v>
      </c>
      <c r="H79" s="24" t="s">
        <v>49</v>
      </c>
      <c r="I79" s="25" t="s">
        <v>38</v>
      </c>
      <c r="K79" s="155" t="s">
        <v>442</v>
      </c>
      <c r="L79" s="78" t="s">
        <v>286</v>
      </c>
      <c r="M79" s="173" t="s">
        <v>270</v>
      </c>
      <c r="N79" s="204">
        <f>(D73-D77)/D83</f>
        <v>0.33904229290457882</v>
      </c>
    </row>
    <row r="80" spans="1:16" ht="30" x14ac:dyDescent="0.25">
      <c r="A80" s="75"/>
      <c r="B80" s="192" t="s">
        <v>331</v>
      </c>
      <c r="C80" s="192" t="s">
        <v>332</v>
      </c>
      <c r="D80" s="209">
        <v>140</v>
      </c>
      <c r="F80" s="47" t="s">
        <v>68</v>
      </c>
      <c r="G80" s="18" t="s">
        <v>21</v>
      </c>
      <c r="H80" s="18" t="s">
        <v>266</v>
      </c>
      <c r="I80" s="44">
        <f>I75+$I$77*D84/$D$86</f>
        <v>26.20820406756291</v>
      </c>
      <c r="K80" s="156" t="s">
        <v>394</v>
      </c>
      <c r="L80" s="144" t="s">
        <v>140</v>
      </c>
      <c r="M80" s="177" t="s">
        <v>271</v>
      </c>
      <c r="N80" s="205">
        <f>1000*D73/D41</f>
        <v>2.5</v>
      </c>
    </row>
    <row r="81" spans="1:16" ht="45" x14ac:dyDescent="0.25">
      <c r="A81" s="41"/>
      <c r="B81" s="1" t="s">
        <v>428</v>
      </c>
      <c r="C81" s="21" t="s">
        <v>259</v>
      </c>
      <c r="D81" s="49">
        <v>80</v>
      </c>
      <c r="E81" s="36"/>
      <c r="F81" s="41" t="s">
        <v>89</v>
      </c>
      <c r="G81" s="1" t="s">
        <v>22</v>
      </c>
      <c r="H81" s="1" t="s">
        <v>267</v>
      </c>
      <c r="I81" s="42">
        <f>I76+$I$77*D85/$D$86</f>
        <v>8.7917959324370898</v>
      </c>
    </row>
    <row r="82" spans="1:16" ht="30" x14ac:dyDescent="0.25">
      <c r="A82" s="214"/>
      <c r="B82" s="21" t="s">
        <v>143</v>
      </c>
      <c r="C82" s="21" t="s">
        <v>431</v>
      </c>
      <c r="D82" s="63">
        <v>0</v>
      </c>
      <c r="E82" s="36"/>
      <c r="F82" s="20"/>
      <c r="G82" s="2"/>
      <c r="H82" s="83" t="s">
        <v>92</v>
      </c>
      <c r="I82" s="84">
        <f>I80+I81-I74</f>
        <v>0</v>
      </c>
    </row>
    <row r="83" spans="1:16" ht="30" x14ac:dyDescent="0.25">
      <c r="A83" s="50" t="s">
        <v>43</v>
      </c>
      <c r="B83" s="27" t="s">
        <v>171</v>
      </c>
      <c r="C83" s="29" t="s">
        <v>310</v>
      </c>
      <c r="D83" s="51">
        <f>D79-D81-D82</f>
        <v>2861</v>
      </c>
      <c r="E83" s="36"/>
    </row>
    <row r="84" spans="1:16" ht="30" x14ac:dyDescent="0.25">
      <c r="A84" s="19"/>
      <c r="B84" s="1" t="s">
        <v>33</v>
      </c>
      <c r="C84" s="21" t="s">
        <v>172</v>
      </c>
      <c r="D84" s="49">
        <v>2200</v>
      </c>
      <c r="E84" s="36"/>
      <c r="F84" s="40" t="s">
        <v>104</v>
      </c>
      <c r="G84" s="24" t="s">
        <v>48</v>
      </c>
      <c r="H84" s="24" t="s">
        <v>49</v>
      </c>
      <c r="I84" s="25" t="s">
        <v>38</v>
      </c>
    </row>
    <row r="85" spans="1:16" x14ac:dyDescent="0.25">
      <c r="A85" s="41"/>
      <c r="B85" s="1" t="s">
        <v>34</v>
      </c>
      <c r="C85" s="21" t="s">
        <v>173</v>
      </c>
      <c r="D85" s="49">
        <v>701</v>
      </c>
      <c r="E85" s="37"/>
      <c r="F85" s="47" t="s">
        <v>90</v>
      </c>
      <c r="G85" s="18" t="s">
        <v>188</v>
      </c>
      <c r="H85" s="18" t="s">
        <v>71</v>
      </c>
      <c r="I85" s="61">
        <f>D84+I80+I69-I67</f>
        <v>2131.2082040675627</v>
      </c>
    </row>
    <row r="86" spans="1:16" x14ac:dyDescent="0.25">
      <c r="A86" s="50" t="s">
        <v>63</v>
      </c>
      <c r="B86" s="27" t="s">
        <v>174</v>
      </c>
      <c r="C86" s="29" t="s">
        <v>311</v>
      </c>
      <c r="D86" s="51">
        <f>D84+D85</f>
        <v>2901</v>
      </c>
      <c r="E86" s="37"/>
      <c r="F86" s="50" t="s">
        <v>118</v>
      </c>
      <c r="G86" s="2" t="s">
        <v>187</v>
      </c>
      <c r="H86" s="2" t="s">
        <v>72</v>
      </c>
      <c r="I86" s="46">
        <f>D85+I81+I70-I68</f>
        <v>729.79179593243714</v>
      </c>
    </row>
    <row r="87" spans="1:16" ht="75" x14ac:dyDescent="0.25">
      <c r="A87" s="47"/>
      <c r="B87" s="18" t="s">
        <v>175</v>
      </c>
      <c r="C87" s="80" t="s">
        <v>262</v>
      </c>
      <c r="D87" s="48">
        <v>100</v>
      </c>
    </row>
    <row r="88" spans="1:16" ht="30" x14ac:dyDescent="0.25">
      <c r="A88" s="41"/>
      <c r="B88" s="1" t="s">
        <v>265</v>
      </c>
      <c r="C88" s="21" t="s">
        <v>261</v>
      </c>
      <c r="D88" s="49">
        <v>30</v>
      </c>
      <c r="E88" s="31"/>
    </row>
    <row r="89" spans="1:16" x14ac:dyDescent="0.25">
      <c r="A89" s="41" t="s">
        <v>61</v>
      </c>
      <c r="B89" s="26" t="s">
        <v>176</v>
      </c>
      <c r="C89" s="34" t="s">
        <v>177</v>
      </c>
      <c r="D89" s="57">
        <f>D86+D87+D88</f>
        <v>3031</v>
      </c>
      <c r="E89" s="38"/>
    </row>
    <row r="90" spans="1:16" ht="45" x14ac:dyDescent="0.25">
      <c r="A90" s="81" t="s">
        <v>62</v>
      </c>
      <c r="B90" s="27" t="s">
        <v>178</v>
      </c>
      <c r="C90" s="29" t="s">
        <v>312</v>
      </c>
      <c r="D90" s="52">
        <f>D79-D89</f>
        <v>-90</v>
      </c>
      <c r="E90" s="38"/>
    </row>
    <row r="92" spans="1:16" ht="15" customHeight="1" x14ac:dyDescent="0.25">
      <c r="A92" s="5"/>
      <c r="B92" s="5"/>
      <c r="C92" s="5"/>
      <c r="D92" s="5"/>
      <c r="E92" s="5"/>
      <c r="F92" s="5"/>
      <c r="G92" s="5"/>
      <c r="H92" s="5"/>
      <c r="I92" s="5"/>
      <c r="J92" s="5"/>
      <c r="K92" s="5"/>
      <c r="L92" s="5"/>
      <c r="M92" s="5"/>
      <c r="N92" s="5"/>
      <c r="O92" s="5"/>
      <c r="P92" s="5"/>
    </row>
    <row r="93" spans="1:16" ht="30" customHeight="1" thickBot="1" x14ac:dyDescent="0.4">
      <c r="A93" s="62" t="s">
        <v>145</v>
      </c>
      <c r="C93" s="8"/>
      <c r="D93" s="2"/>
      <c r="E93" s="15"/>
    </row>
    <row r="94" spans="1:16" ht="21" x14ac:dyDescent="0.35">
      <c r="A94" s="40" t="s">
        <v>104</v>
      </c>
      <c r="B94" s="24" t="s">
        <v>48</v>
      </c>
      <c r="C94" s="24" t="s">
        <v>49</v>
      </c>
      <c r="D94" s="25" t="s">
        <v>38</v>
      </c>
      <c r="E94" s="15"/>
      <c r="F94" s="40" t="s">
        <v>104</v>
      </c>
      <c r="G94" s="24" t="s">
        <v>48</v>
      </c>
      <c r="H94" s="24" t="s">
        <v>49</v>
      </c>
      <c r="I94" s="25" t="s">
        <v>38</v>
      </c>
      <c r="K94" s="59" t="s">
        <v>75</v>
      </c>
      <c r="L94" s="250"/>
      <c r="M94" s="28"/>
      <c r="N94" s="28"/>
      <c r="O94" s="28"/>
      <c r="P94" s="55"/>
    </row>
    <row r="95" spans="1:16" ht="15.75" x14ac:dyDescent="0.25">
      <c r="A95" s="173"/>
      <c r="B95" s="210"/>
      <c r="C95" s="85" t="s">
        <v>306</v>
      </c>
      <c r="D95" s="60"/>
      <c r="F95" s="217"/>
      <c r="G95" s="191"/>
      <c r="H95" s="85" t="s">
        <v>387</v>
      </c>
      <c r="I95" s="67"/>
      <c r="K95" s="271" t="s">
        <v>415</v>
      </c>
      <c r="L95" s="272"/>
      <c r="M95" s="272"/>
      <c r="N95" s="272"/>
      <c r="O95" s="272"/>
      <c r="P95" s="273"/>
    </row>
    <row r="96" spans="1:16" ht="30" x14ac:dyDescent="0.25">
      <c r="A96" s="211"/>
      <c r="B96" s="21" t="s">
        <v>296</v>
      </c>
      <c r="C96" s="21" t="s">
        <v>314</v>
      </c>
      <c r="D96" s="63">
        <v>2980</v>
      </c>
      <c r="F96" s="216"/>
      <c r="G96" s="170" t="s">
        <v>407</v>
      </c>
      <c r="H96" s="170" t="s">
        <v>388</v>
      </c>
      <c r="I96" s="120">
        <v>0</v>
      </c>
      <c r="K96" s="288" t="s">
        <v>416</v>
      </c>
      <c r="L96" s="269"/>
      <c r="M96" s="269"/>
      <c r="N96" s="269"/>
      <c r="O96" s="269"/>
      <c r="P96" s="270"/>
    </row>
    <row r="97" spans="1:16" ht="15.75" x14ac:dyDescent="0.25">
      <c r="A97" s="211"/>
      <c r="B97" s="21" t="s">
        <v>243</v>
      </c>
      <c r="C97" s="21" t="s">
        <v>244</v>
      </c>
      <c r="D97" s="63">
        <v>30</v>
      </c>
      <c r="E97" s="11"/>
      <c r="F97" s="21"/>
      <c r="G97" s="21"/>
      <c r="H97" s="21"/>
      <c r="K97" s="199"/>
      <c r="L97" s="251"/>
      <c r="M97" s="173" t="s">
        <v>389</v>
      </c>
      <c r="N97" s="173" t="s">
        <v>389</v>
      </c>
      <c r="O97" s="173" t="s">
        <v>393</v>
      </c>
      <c r="P97" s="175" t="s">
        <v>393</v>
      </c>
    </row>
    <row r="98" spans="1:16" ht="30" x14ac:dyDescent="0.25">
      <c r="A98" s="211"/>
      <c r="B98" s="21" t="s">
        <v>7</v>
      </c>
      <c r="C98" s="21" t="s">
        <v>189</v>
      </c>
      <c r="D98" s="63">
        <v>10</v>
      </c>
      <c r="F98" s="218" t="s">
        <v>104</v>
      </c>
      <c r="G98" s="190" t="s">
        <v>48</v>
      </c>
      <c r="H98" s="190" t="s">
        <v>49</v>
      </c>
      <c r="I98" s="25" t="s">
        <v>38</v>
      </c>
      <c r="K98" s="221" t="s">
        <v>376</v>
      </c>
      <c r="L98" s="243" t="s">
        <v>302</v>
      </c>
      <c r="M98" s="177" t="s">
        <v>104</v>
      </c>
      <c r="N98" s="177" t="s">
        <v>278</v>
      </c>
      <c r="O98" s="177" t="s">
        <v>104</v>
      </c>
      <c r="P98" s="179" t="s">
        <v>278</v>
      </c>
    </row>
    <row r="99" spans="1:16" ht="30" x14ac:dyDescent="0.25">
      <c r="A99" s="211" t="s">
        <v>69</v>
      </c>
      <c r="B99" s="34" t="s">
        <v>245</v>
      </c>
      <c r="C99" s="34" t="s">
        <v>246</v>
      </c>
      <c r="D99" s="57">
        <f>D96+D97-D98</f>
        <v>3000</v>
      </c>
      <c r="F99" s="219" t="s">
        <v>77</v>
      </c>
      <c r="G99" s="192" t="s">
        <v>242</v>
      </c>
      <c r="H99" s="220" t="s">
        <v>201</v>
      </c>
      <c r="I99" s="77">
        <f>D113+D120+D126-I96</f>
        <v>2993.4705882352941</v>
      </c>
      <c r="J99" s="127"/>
      <c r="K99" s="222" t="s">
        <v>385</v>
      </c>
      <c r="L99" s="244" t="s">
        <v>140</v>
      </c>
      <c r="M99" s="173" t="s">
        <v>339</v>
      </c>
      <c r="N99" s="223">
        <f>1000*I99/D41</f>
        <v>7.483676470588235</v>
      </c>
      <c r="O99" s="173" t="s">
        <v>342</v>
      </c>
      <c r="P99" s="184">
        <f>1000*I111/D41</f>
        <v>0.41749999999999998</v>
      </c>
    </row>
    <row r="100" spans="1:16" x14ac:dyDescent="0.25">
      <c r="A100" s="211"/>
      <c r="B100" s="21"/>
      <c r="C100" s="34" t="s">
        <v>256</v>
      </c>
      <c r="D100" s="68">
        <f>D99-D102-D115</f>
        <v>0</v>
      </c>
      <c r="F100" s="21"/>
      <c r="G100" s="21"/>
      <c r="H100" s="21"/>
      <c r="J100" s="35"/>
      <c r="K100" s="222" t="s">
        <v>382</v>
      </c>
      <c r="L100" s="244" t="s">
        <v>140</v>
      </c>
      <c r="M100" s="173" t="s">
        <v>340</v>
      </c>
      <c r="N100" s="223">
        <f>1000*I106/D41</f>
        <v>4.556633838728839</v>
      </c>
      <c r="O100" s="173" t="s">
        <v>343</v>
      </c>
      <c r="P100" s="184">
        <f>1000*I112/D41</f>
        <v>0.2175</v>
      </c>
    </row>
    <row r="101" spans="1:16" ht="30.75" thickBot="1" x14ac:dyDescent="0.3">
      <c r="A101" s="212"/>
      <c r="B101" s="213"/>
      <c r="C101" s="85" t="s">
        <v>255</v>
      </c>
      <c r="D101" s="60"/>
      <c r="F101" s="218" t="s">
        <v>104</v>
      </c>
      <c r="G101" s="190" t="s">
        <v>48</v>
      </c>
      <c r="H101" s="190" t="s">
        <v>49</v>
      </c>
      <c r="I101" s="25" t="s">
        <v>38</v>
      </c>
      <c r="K101" s="224" t="s">
        <v>386</v>
      </c>
      <c r="L101" s="249" t="s">
        <v>140</v>
      </c>
      <c r="M101" s="186" t="s">
        <v>341</v>
      </c>
      <c r="N101" s="225">
        <f>1000*I107/D41</f>
        <v>2.9270426318593965</v>
      </c>
      <c r="O101" s="186" t="s">
        <v>432</v>
      </c>
      <c r="P101" s="226">
        <f>1000*I113/D41</f>
        <v>0.2</v>
      </c>
    </row>
    <row r="102" spans="1:16" ht="30" x14ac:dyDescent="0.25">
      <c r="A102" s="211"/>
      <c r="B102" s="21" t="s">
        <v>247</v>
      </c>
      <c r="C102" s="21" t="s">
        <v>325</v>
      </c>
      <c r="D102" s="63">
        <v>3000</v>
      </c>
      <c r="F102" s="214" t="s">
        <v>76</v>
      </c>
      <c r="G102" s="21" t="s">
        <v>202</v>
      </c>
      <c r="H102" s="21" t="s">
        <v>203</v>
      </c>
      <c r="I102" s="57">
        <f>$D$113*(I85-($D$73-D77))/($D$83-($D$73-D77))</f>
        <v>1735.6535354915354</v>
      </c>
    </row>
    <row r="103" spans="1:16" ht="30" x14ac:dyDescent="0.25">
      <c r="A103" s="211"/>
      <c r="B103" s="21" t="s">
        <v>248</v>
      </c>
      <c r="C103" s="21" t="s">
        <v>254</v>
      </c>
      <c r="D103" s="63">
        <v>0</v>
      </c>
      <c r="F103" s="216" t="s">
        <v>93</v>
      </c>
      <c r="G103" s="170" t="s">
        <v>204</v>
      </c>
      <c r="H103" s="170" t="s">
        <v>205</v>
      </c>
      <c r="I103" s="52">
        <f>$D$113*I86/($D$83-($D$73-D77))</f>
        <v>1090.8170527437585</v>
      </c>
      <c r="J103" s="35"/>
    </row>
    <row r="104" spans="1:16" x14ac:dyDescent="0.25">
      <c r="A104" s="211"/>
      <c r="B104" s="21" t="s">
        <v>249</v>
      </c>
      <c r="C104" s="21" t="s">
        <v>250</v>
      </c>
      <c r="D104" s="63">
        <v>0</v>
      </c>
      <c r="F104" s="21"/>
      <c r="G104" s="21"/>
      <c r="H104" s="21"/>
      <c r="J104" s="35"/>
    </row>
    <row r="105" spans="1:16" x14ac:dyDescent="0.25">
      <c r="A105" s="214"/>
      <c r="B105" s="21" t="s">
        <v>190</v>
      </c>
      <c r="C105" s="21" t="s">
        <v>91</v>
      </c>
      <c r="D105" s="63">
        <v>30</v>
      </c>
      <c r="F105" s="218" t="s">
        <v>104</v>
      </c>
      <c r="G105" s="190" t="s">
        <v>48</v>
      </c>
      <c r="H105" s="190" t="s">
        <v>49</v>
      </c>
      <c r="I105" s="25" t="s">
        <v>38</v>
      </c>
    </row>
    <row r="106" spans="1:16" x14ac:dyDescent="0.25">
      <c r="A106" s="214"/>
      <c r="B106" s="21" t="s">
        <v>191</v>
      </c>
      <c r="C106" s="21" t="s">
        <v>317</v>
      </c>
      <c r="D106" s="63">
        <v>20</v>
      </c>
      <c r="F106" s="217" t="s">
        <v>94</v>
      </c>
      <c r="G106" s="191" t="s">
        <v>27</v>
      </c>
      <c r="H106" s="191" t="s">
        <v>99</v>
      </c>
      <c r="I106" s="61">
        <f>I102+D127-I96</f>
        <v>1822.6535354915354</v>
      </c>
    </row>
    <row r="107" spans="1:16" ht="30" x14ac:dyDescent="0.25">
      <c r="A107" s="215" t="s">
        <v>70</v>
      </c>
      <c r="B107" s="29" t="s">
        <v>192</v>
      </c>
      <c r="C107" s="29" t="s">
        <v>193</v>
      </c>
      <c r="D107" s="52">
        <f>SUM(D102:D106)</f>
        <v>3050</v>
      </c>
      <c r="F107" s="216" t="s">
        <v>95</v>
      </c>
      <c r="G107" s="170" t="s">
        <v>28</v>
      </c>
      <c r="H107" s="170" t="s">
        <v>100</v>
      </c>
      <c r="I107" s="46">
        <f>I103+D120+D128</f>
        <v>1170.8170527437585</v>
      </c>
    </row>
    <row r="108" spans="1:16" ht="75" x14ac:dyDescent="0.25">
      <c r="A108" s="214"/>
      <c r="B108" s="21" t="s">
        <v>194</v>
      </c>
      <c r="C108" s="21" t="s">
        <v>430</v>
      </c>
      <c r="D108" s="71">
        <v>0.85</v>
      </c>
      <c r="F108" s="21"/>
      <c r="G108" s="21"/>
      <c r="H108" s="21"/>
    </row>
    <row r="109" spans="1:16" ht="30" x14ac:dyDescent="0.25">
      <c r="A109" s="211" t="s">
        <v>106</v>
      </c>
      <c r="B109" s="34" t="s">
        <v>429</v>
      </c>
      <c r="C109" s="34" t="s">
        <v>327</v>
      </c>
      <c r="D109" s="64">
        <f>IFERROR(D76/D108,"0")</f>
        <v>58.82352941176471</v>
      </c>
      <c r="F109" s="289" t="s">
        <v>417</v>
      </c>
      <c r="G109" s="290"/>
      <c r="H109" s="290"/>
      <c r="I109" s="291"/>
    </row>
    <row r="110" spans="1:16" ht="30" x14ac:dyDescent="0.25">
      <c r="A110" s="216" t="s">
        <v>119</v>
      </c>
      <c r="B110" s="29" t="s">
        <v>326</v>
      </c>
      <c r="C110" s="29" t="s">
        <v>433</v>
      </c>
      <c r="D110" s="65">
        <f>IFERROR(D78/D108,"0")</f>
        <v>0</v>
      </c>
      <c r="F110" s="218" t="s">
        <v>104</v>
      </c>
      <c r="G110" s="190" t="s">
        <v>48</v>
      </c>
      <c r="H110" s="190" t="s">
        <v>49</v>
      </c>
      <c r="I110" s="25" t="s">
        <v>38</v>
      </c>
    </row>
    <row r="111" spans="1:16" ht="30" x14ac:dyDescent="0.25">
      <c r="A111" s="21"/>
      <c r="B111" s="21" t="s">
        <v>328</v>
      </c>
      <c r="C111" s="21" t="s">
        <v>330</v>
      </c>
      <c r="D111" s="71">
        <v>0.85</v>
      </c>
      <c r="F111" s="216" t="s">
        <v>96</v>
      </c>
      <c r="G111" s="220" t="s">
        <v>333</v>
      </c>
      <c r="H111" s="220" t="s">
        <v>201</v>
      </c>
      <c r="I111" s="65">
        <f>D120+D126</f>
        <v>167</v>
      </c>
    </row>
    <row r="112" spans="1:16" ht="15" customHeight="1" x14ac:dyDescent="0.25">
      <c r="A112" s="216" t="s">
        <v>120</v>
      </c>
      <c r="B112" s="29" t="s">
        <v>408</v>
      </c>
      <c r="C112" s="29" t="s">
        <v>329</v>
      </c>
      <c r="D112" s="65">
        <f>IFERROR(D80/D111,"0")</f>
        <v>164.70588235294119</v>
      </c>
      <c r="F112" s="217" t="s">
        <v>122</v>
      </c>
      <c r="G112" s="160" t="s">
        <v>334</v>
      </c>
      <c r="H112" s="160" t="s">
        <v>99</v>
      </c>
      <c r="I112" s="157">
        <f>D127</f>
        <v>87</v>
      </c>
    </row>
    <row r="113" spans="1:9" ht="30" x14ac:dyDescent="0.25">
      <c r="A113" s="211" t="s">
        <v>233</v>
      </c>
      <c r="B113" s="34" t="s">
        <v>195</v>
      </c>
      <c r="C113" s="34" t="s">
        <v>196</v>
      </c>
      <c r="D113" s="64">
        <f>D107-D109-D110-D112</f>
        <v>2826.4705882352941</v>
      </c>
      <c r="F113" s="216" t="s">
        <v>123</v>
      </c>
      <c r="G113" s="220" t="s">
        <v>335</v>
      </c>
      <c r="H113" s="220" t="s">
        <v>100</v>
      </c>
      <c r="I113" s="227">
        <f>D120+D128</f>
        <v>80</v>
      </c>
    </row>
    <row r="114" spans="1:9" x14ac:dyDescent="0.25">
      <c r="A114" s="217"/>
      <c r="B114" s="191"/>
      <c r="C114" s="85" t="s">
        <v>315</v>
      </c>
      <c r="D114" s="67"/>
      <c r="F114" s="21"/>
      <c r="G114" s="21"/>
      <c r="H114" s="21"/>
    </row>
    <row r="115" spans="1:9" x14ac:dyDescent="0.25">
      <c r="A115" s="214"/>
      <c r="B115" s="21" t="s">
        <v>251</v>
      </c>
      <c r="C115" s="21" t="s">
        <v>316</v>
      </c>
      <c r="D115" s="63">
        <v>0</v>
      </c>
      <c r="F115" s="292" t="s">
        <v>418</v>
      </c>
      <c r="G115" s="293"/>
      <c r="H115" s="293"/>
      <c r="I115" s="294"/>
    </row>
    <row r="116" spans="1:9" x14ac:dyDescent="0.25">
      <c r="A116" s="211"/>
      <c r="B116" s="21" t="s">
        <v>252</v>
      </c>
      <c r="C116" s="21" t="s">
        <v>254</v>
      </c>
      <c r="D116" s="63">
        <v>5</v>
      </c>
      <c r="F116" s="218" t="s">
        <v>104</v>
      </c>
      <c r="G116" s="190" t="s">
        <v>48</v>
      </c>
      <c r="H116" s="190" t="s">
        <v>49</v>
      </c>
      <c r="I116" s="25" t="s">
        <v>38</v>
      </c>
    </row>
    <row r="117" spans="1:9" ht="30" x14ac:dyDescent="0.25">
      <c r="A117" s="211"/>
      <c r="B117" s="21" t="s">
        <v>253</v>
      </c>
      <c r="C117" s="21" t="s">
        <v>250</v>
      </c>
      <c r="D117" s="63">
        <v>0</v>
      </c>
      <c r="F117" s="214" t="s">
        <v>124</v>
      </c>
      <c r="G117" s="80" t="s">
        <v>206</v>
      </c>
      <c r="H117" s="80" t="s">
        <v>207</v>
      </c>
      <c r="I117" s="79">
        <f>D96/D99</f>
        <v>0.99333333333333329</v>
      </c>
    </row>
    <row r="118" spans="1:9" ht="30" x14ac:dyDescent="0.25">
      <c r="A118" s="214"/>
      <c r="B118" s="21" t="s">
        <v>197</v>
      </c>
      <c r="C118" s="21" t="s">
        <v>91</v>
      </c>
      <c r="D118" s="63">
        <v>10</v>
      </c>
      <c r="F118" s="214" t="s">
        <v>125</v>
      </c>
      <c r="G118" s="80" t="s">
        <v>208</v>
      </c>
      <c r="H118" s="80" t="s">
        <v>209</v>
      </c>
      <c r="I118" s="57">
        <f>D107-I117*D102</f>
        <v>70</v>
      </c>
    </row>
    <row r="119" spans="1:9" ht="30" x14ac:dyDescent="0.25">
      <c r="A119" s="214"/>
      <c r="B119" s="21" t="s">
        <v>198</v>
      </c>
      <c r="C119" s="21" t="s">
        <v>317</v>
      </c>
      <c r="D119" s="63">
        <v>60</v>
      </c>
      <c r="F119" s="214" t="s">
        <v>336</v>
      </c>
      <c r="G119" s="80" t="s">
        <v>210</v>
      </c>
      <c r="H119" s="80" t="s">
        <v>211</v>
      </c>
      <c r="I119" s="64">
        <f>I118-D109-D110-D112</f>
        <v>-153.52941176470591</v>
      </c>
    </row>
    <row r="120" spans="1:9" ht="30" x14ac:dyDescent="0.25">
      <c r="A120" s="211" t="s">
        <v>73</v>
      </c>
      <c r="B120" s="34" t="s">
        <v>141</v>
      </c>
      <c r="C120" s="34" t="s">
        <v>230</v>
      </c>
      <c r="D120" s="64">
        <f>SUM(D115:D119)</f>
        <v>75</v>
      </c>
      <c r="F120" s="214" t="s">
        <v>337</v>
      </c>
      <c r="G120" s="80" t="s">
        <v>142</v>
      </c>
      <c r="H120" s="80" t="s">
        <v>402</v>
      </c>
      <c r="I120" s="64">
        <f>D120-I117*D115</f>
        <v>75</v>
      </c>
    </row>
    <row r="121" spans="1:9" ht="30" x14ac:dyDescent="0.25">
      <c r="A121" s="217"/>
      <c r="B121" s="191"/>
      <c r="C121" s="89" t="s">
        <v>241</v>
      </c>
      <c r="D121" s="69"/>
      <c r="F121" s="216" t="s">
        <v>338</v>
      </c>
      <c r="G121" s="220" t="s">
        <v>144</v>
      </c>
      <c r="H121" s="220" t="s">
        <v>212</v>
      </c>
      <c r="I121" s="51">
        <f>I119+I120+D126-I96</f>
        <v>13.470588235294088</v>
      </c>
    </row>
    <row r="122" spans="1:9" x14ac:dyDescent="0.25">
      <c r="A122" s="214"/>
      <c r="B122" s="21" t="s">
        <v>12</v>
      </c>
      <c r="C122" s="21" t="s">
        <v>10</v>
      </c>
      <c r="D122" s="63">
        <v>10</v>
      </c>
    </row>
    <row r="123" spans="1:9" x14ac:dyDescent="0.25">
      <c r="A123" s="214"/>
      <c r="B123" s="21" t="s">
        <v>11</v>
      </c>
      <c r="C123" s="21" t="s">
        <v>9</v>
      </c>
      <c r="D123" s="63">
        <v>80</v>
      </c>
    </row>
    <row r="124" spans="1:9" x14ac:dyDescent="0.25">
      <c r="A124" s="214"/>
      <c r="B124" s="21" t="s">
        <v>235</v>
      </c>
      <c r="C124" s="21" t="s">
        <v>237</v>
      </c>
      <c r="D124" s="63">
        <v>1</v>
      </c>
    </row>
    <row r="125" spans="1:9" x14ac:dyDescent="0.25">
      <c r="A125" s="214"/>
      <c r="B125" s="21" t="s">
        <v>236</v>
      </c>
      <c r="C125" s="21" t="s">
        <v>238</v>
      </c>
      <c r="D125" s="63">
        <v>1</v>
      </c>
    </row>
    <row r="126" spans="1:9" x14ac:dyDescent="0.25">
      <c r="A126" s="211" t="s">
        <v>121</v>
      </c>
      <c r="B126" s="34" t="s">
        <v>199</v>
      </c>
      <c r="C126" s="34" t="s">
        <v>400</v>
      </c>
      <c r="D126" s="64">
        <f>SUM(D122:D125)</f>
        <v>92</v>
      </c>
    </row>
    <row r="127" spans="1:9" ht="30" x14ac:dyDescent="0.25">
      <c r="A127" s="214"/>
      <c r="B127" s="21" t="s">
        <v>127</v>
      </c>
      <c r="C127" s="21" t="s">
        <v>132</v>
      </c>
      <c r="D127" s="49">
        <v>87</v>
      </c>
    </row>
    <row r="128" spans="1:9" ht="45" x14ac:dyDescent="0.25">
      <c r="A128" s="214"/>
      <c r="B128" s="21" t="s">
        <v>128</v>
      </c>
      <c r="C128" s="21" t="s">
        <v>200</v>
      </c>
      <c r="D128" s="49">
        <v>5</v>
      </c>
    </row>
    <row r="129" spans="1:16" x14ac:dyDescent="0.25">
      <c r="A129" s="211" t="s">
        <v>74</v>
      </c>
      <c r="B129" s="34" t="s">
        <v>199</v>
      </c>
      <c r="C129" s="34" t="s">
        <v>401</v>
      </c>
      <c r="D129" s="64">
        <f>D127+D128</f>
        <v>92</v>
      </c>
    </row>
    <row r="130" spans="1:16" x14ac:dyDescent="0.25">
      <c r="A130" s="216"/>
      <c r="B130" s="170"/>
      <c r="C130" s="29" t="s">
        <v>126</v>
      </c>
      <c r="D130" s="68">
        <f>D126-D129</f>
        <v>0</v>
      </c>
    </row>
    <row r="131" spans="1:16" ht="30" customHeight="1" x14ac:dyDescent="0.25"/>
    <row r="132" spans="1:16" ht="15" customHeight="1" x14ac:dyDescent="0.25">
      <c r="A132" s="5"/>
      <c r="B132" s="5"/>
      <c r="C132" s="5"/>
      <c r="D132" s="5"/>
      <c r="E132" s="5"/>
      <c r="F132" s="5"/>
      <c r="G132" s="5"/>
      <c r="H132" s="5"/>
      <c r="I132" s="5"/>
      <c r="J132" s="5"/>
      <c r="K132" s="5"/>
      <c r="L132" s="5"/>
      <c r="M132" s="5"/>
      <c r="N132" s="5"/>
      <c r="O132" s="5"/>
      <c r="P132" s="5"/>
    </row>
    <row r="133" spans="1:16" ht="21.75" thickBot="1" x14ac:dyDescent="0.4">
      <c r="A133" s="62" t="s">
        <v>60</v>
      </c>
      <c r="C133" s="2"/>
      <c r="D133" s="2"/>
    </row>
    <row r="134" spans="1:16" ht="21" x14ac:dyDescent="0.35">
      <c r="A134" s="40" t="s">
        <v>104</v>
      </c>
      <c r="B134" s="24" t="s">
        <v>48</v>
      </c>
      <c r="C134" s="24" t="s">
        <v>49</v>
      </c>
      <c r="D134" s="25" t="s">
        <v>38</v>
      </c>
      <c r="F134" s="40" t="s">
        <v>104</v>
      </c>
      <c r="G134" s="24" t="s">
        <v>48</v>
      </c>
      <c r="H134" s="24" t="s">
        <v>49</v>
      </c>
      <c r="I134" s="25" t="s">
        <v>38</v>
      </c>
      <c r="K134" s="149" t="s">
        <v>75</v>
      </c>
      <c r="L134" s="252"/>
      <c r="M134" s="150"/>
      <c r="N134" s="150"/>
      <c r="O134" s="150"/>
      <c r="P134" s="151"/>
    </row>
    <row r="135" spans="1:16" ht="30" x14ac:dyDescent="0.25">
      <c r="A135" s="228"/>
      <c r="B135" s="213"/>
      <c r="C135" s="85" t="s">
        <v>97</v>
      </c>
      <c r="D135" s="60"/>
      <c r="F135" s="219" t="s">
        <v>86</v>
      </c>
      <c r="G135" s="86" t="s">
        <v>225</v>
      </c>
      <c r="H135" s="230" t="s">
        <v>226</v>
      </c>
      <c r="I135" s="87">
        <f>D144+D148+D152</f>
        <v>197.53916211293262</v>
      </c>
      <c r="K135" s="271" t="s">
        <v>419</v>
      </c>
      <c r="L135" s="272"/>
      <c r="M135" s="272"/>
      <c r="N135" s="272"/>
      <c r="O135" s="272"/>
      <c r="P135" s="273"/>
    </row>
    <row r="136" spans="1:16" x14ac:dyDescent="0.25">
      <c r="A136" s="229"/>
      <c r="B136" s="21" t="s">
        <v>190</v>
      </c>
      <c r="C136" s="21" t="s">
        <v>91</v>
      </c>
      <c r="D136" s="70">
        <f>D105</f>
        <v>30</v>
      </c>
      <c r="F136" s="21"/>
      <c r="H136" s="21"/>
      <c r="K136" s="288" t="s">
        <v>420</v>
      </c>
      <c r="L136" s="269"/>
      <c r="M136" s="269"/>
      <c r="N136" s="269"/>
      <c r="O136" s="269"/>
      <c r="P136" s="270"/>
    </row>
    <row r="137" spans="1:16" x14ac:dyDescent="0.25">
      <c r="A137" s="229"/>
      <c r="B137" s="21" t="s">
        <v>191</v>
      </c>
      <c r="C137" s="21" t="s">
        <v>317</v>
      </c>
      <c r="D137" s="70">
        <f>D106</f>
        <v>20</v>
      </c>
      <c r="F137" s="218" t="s">
        <v>104</v>
      </c>
      <c r="G137" s="24" t="s">
        <v>48</v>
      </c>
      <c r="H137" s="190" t="s">
        <v>49</v>
      </c>
      <c r="I137" s="25" t="s">
        <v>38</v>
      </c>
      <c r="K137" s="146"/>
      <c r="L137" s="253"/>
      <c r="M137" s="22" t="s">
        <v>389</v>
      </c>
      <c r="N137" s="152" t="s">
        <v>389</v>
      </c>
      <c r="O137" s="22" t="s">
        <v>390</v>
      </c>
      <c r="P137" s="148" t="s">
        <v>390</v>
      </c>
    </row>
    <row r="138" spans="1:16" ht="30" x14ac:dyDescent="0.25">
      <c r="A138" s="211" t="s">
        <v>105</v>
      </c>
      <c r="B138" s="34" t="s">
        <v>213</v>
      </c>
      <c r="C138" s="34" t="s">
        <v>215</v>
      </c>
      <c r="D138" s="66">
        <f>D136+D137</f>
        <v>50</v>
      </c>
      <c r="F138" s="214" t="s">
        <v>87</v>
      </c>
      <c r="G138" s="74" t="s">
        <v>227</v>
      </c>
      <c r="H138" s="21" t="s">
        <v>23</v>
      </c>
      <c r="I138" s="42">
        <f>$D$144*(I85-($D$73-D77))/($D$83-($D$73-D77))</f>
        <v>28.578348416693615</v>
      </c>
      <c r="K138" s="147" t="s">
        <v>375</v>
      </c>
      <c r="L138" s="243" t="s">
        <v>302</v>
      </c>
      <c r="M138" s="144" t="s">
        <v>104</v>
      </c>
      <c r="N138" s="143" t="s">
        <v>278</v>
      </c>
      <c r="O138" s="144" t="s">
        <v>104</v>
      </c>
      <c r="P138" s="145" t="s">
        <v>278</v>
      </c>
    </row>
    <row r="139" spans="1:16" ht="90" x14ac:dyDescent="0.25">
      <c r="A139" s="211"/>
      <c r="B139" s="21" t="s">
        <v>344</v>
      </c>
      <c r="C139" s="21" t="s">
        <v>438</v>
      </c>
      <c r="D139" s="71">
        <v>0.9</v>
      </c>
      <c r="F139" s="216" t="s">
        <v>101</v>
      </c>
      <c r="G139" s="2" t="s">
        <v>228</v>
      </c>
      <c r="H139" s="170" t="s">
        <v>24</v>
      </c>
      <c r="I139" s="43">
        <f>$D$144*I86/($D$83-($D$73-D77))</f>
        <v>17.960813696238983</v>
      </c>
      <c r="K139" s="180" t="s">
        <v>385</v>
      </c>
      <c r="L139" s="244" t="s">
        <v>140</v>
      </c>
      <c r="M139" s="173" t="s">
        <v>358</v>
      </c>
      <c r="N139" s="183">
        <f>1000*I135/D41</f>
        <v>0.49384790528233158</v>
      </c>
      <c r="O139" s="173" t="s">
        <v>351</v>
      </c>
      <c r="P139" s="184">
        <f>1000*I147/D41</f>
        <v>0.3775</v>
      </c>
    </row>
    <row r="140" spans="1:16" ht="30" x14ac:dyDescent="0.25">
      <c r="A140" s="211" t="s">
        <v>98</v>
      </c>
      <c r="B140" s="34" t="s">
        <v>434</v>
      </c>
      <c r="C140" s="34" t="s">
        <v>435</v>
      </c>
      <c r="D140" s="234">
        <f>IFERROR((D138/D107)*(D76/D139),"0")</f>
        <v>0.91074681238615673</v>
      </c>
      <c r="I140" s="31"/>
      <c r="K140" s="180" t="s">
        <v>382</v>
      </c>
      <c r="L140" s="244" t="s">
        <v>140</v>
      </c>
      <c r="M140" s="173" t="s">
        <v>349</v>
      </c>
      <c r="N140" s="183">
        <f>1000*I142/D41</f>
        <v>0.24894587104173402</v>
      </c>
      <c r="O140" s="173" t="s">
        <v>359</v>
      </c>
      <c r="P140" s="184">
        <f>1000*I149/D41</f>
        <v>0.2</v>
      </c>
    </row>
    <row r="141" spans="1:16" ht="45.75" thickBot="1" x14ac:dyDescent="0.3">
      <c r="A141" s="215" t="s">
        <v>78</v>
      </c>
      <c r="B141" s="29" t="s">
        <v>345</v>
      </c>
      <c r="C141" s="29" t="s">
        <v>436</v>
      </c>
      <c r="D141" s="254">
        <f>IFERROR((D138/D107)*(D78/D139),"0")</f>
        <v>0</v>
      </c>
      <c r="E141" s="11"/>
      <c r="F141" s="40" t="s">
        <v>104</v>
      </c>
      <c r="G141" s="24" t="s">
        <v>48</v>
      </c>
      <c r="H141" s="24" t="s">
        <v>49</v>
      </c>
      <c r="I141" s="25" t="s">
        <v>38</v>
      </c>
      <c r="K141" s="200" t="s">
        <v>386</v>
      </c>
      <c r="L141" s="249" t="s">
        <v>140</v>
      </c>
      <c r="M141" s="186" t="s">
        <v>350</v>
      </c>
      <c r="N141" s="201">
        <f>1000*I143/D41</f>
        <v>0.24490203424059745</v>
      </c>
      <c r="O141" s="186" t="s">
        <v>437</v>
      </c>
      <c r="P141" s="226">
        <f>1000*I148/D41</f>
        <v>0.17749999999999999</v>
      </c>
    </row>
    <row r="142" spans="1:16" ht="60" x14ac:dyDescent="0.25">
      <c r="A142" s="21"/>
      <c r="B142" s="21" t="s">
        <v>346</v>
      </c>
      <c r="C142" s="21" t="s">
        <v>347</v>
      </c>
      <c r="D142" s="71">
        <v>0.9</v>
      </c>
      <c r="E142" s="11"/>
      <c r="F142" s="41" t="s">
        <v>102</v>
      </c>
      <c r="G142" s="1" t="s">
        <v>29</v>
      </c>
      <c r="H142" s="1" t="s">
        <v>84</v>
      </c>
      <c r="I142" s="45">
        <f>I138+D153</f>
        <v>99.578348416693615</v>
      </c>
    </row>
    <row r="143" spans="1:16" ht="15.75" x14ac:dyDescent="0.25">
      <c r="A143" s="216" t="s">
        <v>79</v>
      </c>
      <c r="B143" s="29" t="s">
        <v>409</v>
      </c>
      <c r="C143" s="29" t="s">
        <v>348</v>
      </c>
      <c r="D143" s="255">
        <f>IFERROR((D138/D107)*(D80/D142),0)</f>
        <v>2.5500910746812386</v>
      </c>
      <c r="E143" s="11"/>
      <c r="F143" s="50" t="s">
        <v>103</v>
      </c>
      <c r="G143" s="2" t="s">
        <v>30</v>
      </c>
      <c r="H143" s="2" t="s">
        <v>85</v>
      </c>
      <c r="I143" s="46">
        <f>I139+D148+D154</f>
        <v>97.960813696238986</v>
      </c>
    </row>
    <row r="144" spans="1:16" ht="15.75" x14ac:dyDescent="0.25">
      <c r="A144" s="211" t="s">
        <v>80</v>
      </c>
      <c r="B144" s="34" t="s">
        <v>214</v>
      </c>
      <c r="C144" s="29" t="s">
        <v>216</v>
      </c>
      <c r="D144" s="65">
        <f>D138-D140-D141-D143</f>
        <v>46.539162112932601</v>
      </c>
      <c r="E144" s="11"/>
    </row>
    <row r="145" spans="1:15" ht="15.75" x14ac:dyDescent="0.25">
      <c r="A145" s="212"/>
      <c r="B145" s="213"/>
      <c r="C145" s="85" t="s">
        <v>217</v>
      </c>
      <c r="D145" s="60"/>
      <c r="E145" s="11"/>
      <c r="F145" s="289" t="s">
        <v>421</v>
      </c>
      <c r="G145" s="290"/>
      <c r="H145" s="290"/>
      <c r="I145" s="291"/>
    </row>
    <row r="146" spans="1:15" ht="15.75" x14ac:dyDescent="0.25">
      <c r="A146" s="211"/>
      <c r="B146" s="21" t="s">
        <v>197</v>
      </c>
      <c r="C146" s="21" t="s">
        <v>91</v>
      </c>
      <c r="D146" s="70">
        <f>D118</f>
        <v>10</v>
      </c>
      <c r="E146" s="11"/>
      <c r="F146" s="218" t="s">
        <v>104</v>
      </c>
      <c r="G146" s="190" t="s">
        <v>48</v>
      </c>
      <c r="H146" s="190" t="s">
        <v>49</v>
      </c>
      <c r="I146" s="232" t="s">
        <v>38</v>
      </c>
    </row>
    <row r="147" spans="1:15" ht="15.75" x14ac:dyDescent="0.25">
      <c r="A147" s="211"/>
      <c r="B147" s="21" t="s">
        <v>198</v>
      </c>
      <c r="C147" s="21" t="s">
        <v>317</v>
      </c>
      <c r="D147" s="70">
        <f>D119</f>
        <v>60</v>
      </c>
      <c r="E147" s="11"/>
      <c r="F147" s="216" t="s">
        <v>355</v>
      </c>
      <c r="G147" s="220" t="s">
        <v>352</v>
      </c>
      <c r="H147" s="231" t="s">
        <v>226</v>
      </c>
      <c r="I147" s="65">
        <f>D148+D155</f>
        <v>151</v>
      </c>
    </row>
    <row r="148" spans="1:15" ht="15.75" x14ac:dyDescent="0.25">
      <c r="A148" s="211" t="s">
        <v>81</v>
      </c>
      <c r="B148" s="34" t="s">
        <v>218</v>
      </c>
      <c r="C148" s="34" t="s">
        <v>219</v>
      </c>
      <c r="D148" s="66">
        <f>D146+D147</f>
        <v>70</v>
      </c>
      <c r="E148" s="11"/>
      <c r="F148" s="214" t="s">
        <v>356</v>
      </c>
      <c r="G148" s="80" t="s">
        <v>353</v>
      </c>
      <c r="H148" s="80" t="s">
        <v>84</v>
      </c>
      <c r="I148" s="233">
        <f>D153</f>
        <v>71</v>
      </c>
    </row>
    <row r="149" spans="1:15" ht="30" x14ac:dyDescent="0.25">
      <c r="A149" s="212"/>
      <c r="B149" s="213"/>
      <c r="C149" s="89" t="s">
        <v>240</v>
      </c>
      <c r="D149" s="72"/>
      <c r="E149" s="11"/>
      <c r="F149" s="216" t="s">
        <v>357</v>
      </c>
      <c r="G149" s="220" t="s">
        <v>354</v>
      </c>
      <c r="H149" s="220" t="s">
        <v>85</v>
      </c>
      <c r="I149" s="227">
        <f>D148+D154</f>
        <v>80</v>
      </c>
    </row>
    <row r="150" spans="1:15" ht="15.75" x14ac:dyDescent="0.25">
      <c r="A150" s="173"/>
      <c r="B150" s="21" t="s">
        <v>11</v>
      </c>
      <c r="C150" s="21" t="s">
        <v>9</v>
      </c>
      <c r="D150" s="70">
        <f>D123</f>
        <v>80</v>
      </c>
      <c r="E150" s="11"/>
      <c r="I150" s="31"/>
    </row>
    <row r="151" spans="1:15" ht="15.75" x14ac:dyDescent="0.25">
      <c r="A151" s="173"/>
      <c r="B151" s="21" t="s">
        <v>236</v>
      </c>
      <c r="C151" s="21" t="s">
        <v>239</v>
      </c>
      <c r="D151" s="70">
        <f>D125</f>
        <v>1</v>
      </c>
      <c r="E151" s="11"/>
    </row>
    <row r="152" spans="1:15" ht="15.75" x14ac:dyDescent="0.25">
      <c r="A152" s="211" t="s">
        <v>82</v>
      </c>
      <c r="B152" s="34" t="s">
        <v>223</v>
      </c>
      <c r="C152" s="34" t="s">
        <v>220</v>
      </c>
      <c r="D152" s="57">
        <f>D150+D151</f>
        <v>81</v>
      </c>
      <c r="E152" s="11"/>
    </row>
    <row r="153" spans="1:15" ht="45" x14ac:dyDescent="0.25">
      <c r="A153" s="211"/>
      <c r="B153" s="21" t="s">
        <v>129</v>
      </c>
      <c r="C153" s="21" t="s">
        <v>221</v>
      </c>
      <c r="D153" s="49">
        <v>71</v>
      </c>
      <c r="E153" s="11"/>
    </row>
    <row r="154" spans="1:15" ht="45" x14ac:dyDescent="0.25">
      <c r="A154" s="211"/>
      <c r="B154" s="21" t="s">
        <v>130</v>
      </c>
      <c r="C154" s="21" t="s">
        <v>222</v>
      </c>
      <c r="D154" s="49">
        <v>10</v>
      </c>
      <c r="E154" s="11"/>
    </row>
    <row r="155" spans="1:15" ht="15.75" x14ac:dyDescent="0.25">
      <c r="A155" s="211" t="s">
        <v>83</v>
      </c>
      <c r="B155" s="34" t="s">
        <v>223</v>
      </c>
      <c r="C155" s="34" t="s">
        <v>224</v>
      </c>
      <c r="D155" s="66">
        <f>D153+D154</f>
        <v>81</v>
      </c>
      <c r="E155" s="11"/>
    </row>
    <row r="156" spans="1:15" ht="15.75" x14ac:dyDescent="0.25">
      <c r="A156" s="215"/>
      <c r="B156" s="170"/>
      <c r="C156" s="29" t="s">
        <v>126</v>
      </c>
      <c r="D156" s="68">
        <f>D155-D152</f>
        <v>0</v>
      </c>
      <c r="E156" s="11"/>
    </row>
    <row r="157" spans="1:15" ht="15.75" x14ac:dyDescent="0.25">
      <c r="A157" s="22"/>
      <c r="C157" s="34"/>
      <c r="D157" s="141"/>
      <c r="E157" s="11"/>
    </row>
    <row r="158" spans="1:15" x14ac:dyDescent="0.25">
      <c r="A158" s="5"/>
      <c r="B158" s="5"/>
      <c r="C158" s="5"/>
      <c r="D158" s="5"/>
      <c r="E158" s="5"/>
      <c r="F158" s="5"/>
      <c r="G158" s="5"/>
      <c r="H158" s="5"/>
      <c r="I158" s="5"/>
      <c r="J158" s="5"/>
      <c r="K158" s="5"/>
      <c r="L158" s="5"/>
      <c r="M158" s="5"/>
      <c r="N158" s="5"/>
      <c r="O158" s="5"/>
    </row>
    <row r="159" spans="1:15" x14ac:dyDescent="0.25">
      <c r="A159" s="88" t="s">
        <v>229</v>
      </c>
    </row>
    <row r="160" spans="1:15" x14ac:dyDescent="0.25">
      <c r="A160" s="256"/>
      <c r="B160" s="257"/>
      <c r="C160" s="257"/>
      <c r="D160" s="257"/>
      <c r="E160" s="257"/>
      <c r="F160" s="257"/>
      <c r="G160" s="257"/>
      <c r="H160" s="257"/>
      <c r="I160" s="258"/>
      <c r="J160" s="19"/>
    </row>
    <row r="161" spans="1:9" x14ac:dyDescent="0.25">
      <c r="A161" s="259"/>
      <c r="B161" s="260"/>
      <c r="C161" s="260"/>
      <c r="D161" s="260"/>
      <c r="E161" s="260"/>
      <c r="F161" s="260"/>
      <c r="G161" s="260"/>
      <c r="H161" s="260"/>
      <c r="I161" s="261"/>
    </row>
    <row r="162" spans="1:9" x14ac:dyDescent="0.25">
      <c r="A162" s="259"/>
      <c r="B162" s="260"/>
      <c r="C162" s="260"/>
      <c r="D162" s="260"/>
      <c r="E162" s="260"/>
      <c r="F162" s="260"/>
      <c r="G162" s="260"/>
      <c r="H162" s="260"/>
      <c r="I162" s="261"/>
    </row>
    <row r="163" spans="1:9" x14ac:dyDescent="0.25">
      <c r="A163" s="262"/>
      <c r="B163" s="263"/>
      <c r="C163" s="263"/>
      <c r="D163" s="263"/>
      <c r="E163" s="263"/>
      <c r="F163" s="263"/>
      <c r="G163" s="263"/>
      <c r="H163" s="263"/>
      <c r="I163" s="264"/>
    </row>
  </sheetData>
  <mergeCells count="13">
    <mergeCell ref="A160:I163"/>
    <mergeCell ref="K46:P46"/>
    <mergeCell ref="K47:P47"/>
    <mergeCell ref="K95:P95"/>
    <mergeCell ref="A10:F10"/>
    <mergeCell ref="A32:H32"/>
    <mergeCell ref="A33:H36"/>
    <mergeCell ref="K96:P96"/>
    <mergeCell ref="K135:P135"/>
    <mergeCell ref="K136:P136"/>
    <mergeCell ref="F145:I145"/>
    <mergeCell ref="F115:I115"/>
    <mergeCell ref="F109:I109"/>
  </mergeCells>
  <phoneticPr fontId="9" type="noConversion"/>
  <dataValidations count="7">
    <dataValidation type="list" allowBlank="1" showInputMessage="1" showErrorMessage="1" sqref="G30:G31" xr:uid="{28B518DC-94D1-40B5-999F-B6902F1E754F}">
      <formula1>"(Välj),TJ,ton,m3,Nm3,Annan enhet (ange i kommentarsfältet)"</formula1>
    </dataValidation>
    <dataValidation type="list" allowBlank="1" showInputMessage="1" showErrorMessage="1" sqref="D19:D20" xr:uid="{7E2E56E7-ACED-4017-AA6E-F3740366D364}">
      <formula1>"(Välj),Ditionit,Väteperoxid,Kombination,Oblekt"</formula1>
    </dataValidation>
    <dataValidation type="list" allowBlank="1" showInputMessage="1" showErrorMessage="1" sqref="D22" xr:uid="{40BDC1FF-806A-41B8-B230-A7B5F86413CA}">
      <formula1>"(Välj),Inköpta,Egenproducerade,I huvudsak inköpta,I huvudsak egenproducerade"</formula1>
    </dataValidation>
    <dataValidation type="list" allowBlank="1" showInputMessage="1" showErrorMessage="1" sqref="D16:D17" xr:uid="{C8EEB9CC-BAB0-466F-8338-4EBD560F4048}">
      <formula1>"(Välj),Löv - rundved,Löv - flis,Barr - rundved,Barr - flis"</formula1>
    </dataValidation>
    <dataValidation type="list" allowBlank="1" showInputMessage="1" showErrorMessage="1" sqref="D30" xr:uid="{8DAFBFF1-42E7-40AE-BF80-0D83986E5E33}">
      <formula1>"(Välj),Biogas,Annan (ange i kommentarsfältet), Ingen"</formula1>
    </dataValidation>
    <dataValidation type="list" allowBlank="1" showInputMessage="1" showErrorMessage="1" sqref="D25" xr:uid="{6F224D93-7169-4482-8B72-22AD544F299E}">
      <formula1>"(Välj),Kondens,Mottryck"</formula1>
    </dataValidation>
    <dataValidation type="list" allowBlank="1" showInputMessage="1" showErrorMessage="1" sqref="D14" xr:uid="{B37B0EE4-E04E-4365-AB0E-FC68BE150073}">
      <formula1>"Välj,TMP,CTMP,Slip"</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D796F-8FA4-4B17-B9BD-F03A532DE0E7}"/>
</file>

<file path=customXml/itemProps2.xml><?xml version="1.0" encoding="utf-8"?>
<ds:datastoreItem xmlns:ds="http://schemas.openxmlformats.org/officeDocument/2006/customXml" ds:itemID="{6F5D6F73-9188-4805-AFE2-352B63289B88}">
  <ds:schemaRefs>
    <ds:schemaRef ds:uri="http://schemas.microsoft.com/office/2006/metadata/properties"/>
    <ds:schemaRef ds:uri="http://schemas.microsoft.com/office/infopath/2007/PartnerControls"/>
    <ds:schemaRef ds:uri="http://schemas.microsoft.com/sharepoint/v3"/>
    <ds:schemaRef ds:uri="c5c7cef5-72b0-4130-9324-a6e7454301c2"/>
    <ds:schemaRef ds:uri="f51bab5f-0ed0-40a8-8f36-6fe936a64348"/>
  </ds:schemaRefs>
</ds:datastoreItem>
</file>

<file path=customXml/itemProps3.xml><?xml version="1.0" encoding="utf-8"?>
<ds:datastoreItem xmlns:ds="http://schemas.openxmlformats.org/officeDocument/2006/customXml" ds:itemID="{CE78FFB4-874E-4E8F-98CD-5104BDDBC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Mekanisk massa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Elin  Svensson</cp:lastModifiedBy>
  <dcterms:created xsi:type="dcterms:W3CDTF">2018-09-17T06:42:26Z</dcterms:created>
  <dcterms:modified xsi:type="dcterms:W3CDTF">2025-07-08T05:44:43Z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