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chalmersindustriteknik.sharepoint.com/sites/CITRenergy/Delade dokument/General/Projekt/Pågående/25052 Beräkningsmodell energinyckeltal NV/Arbetsmaterial/Korrigerade modeller/"/>
    </mc:Choice>
  </mc:AlternateContent>
  <xr:revisionPtr revIDLastSave="35" documentId="8_{FDA62873-9EB4-4CCE-917F-136E88252CE6}" xr6:coauthVersionLast="47" xr6:coauthVersionMax="47" xr10:uidLastSave="{4159E24F-756D-43E6-97AC-28BA0024312E}"/>
  <bookViews>
    <workbookView xWindow="-120" yWindow="-120" windowWidth="29040" windowHeight="15720" xr2:uid="{81CFD70E-8034-4963-A311-A79E2EEFE8E7}"/>
  </bookViews>
  <sheets>
    <sheet name="Kraft+Paper" sheetId="2" r:id="rId1"/>
  </sheets>
  <definedNames>
    <definedName name="_Hlk160300359" localSheetId="0">'Kraft+Paper'!$C$171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5" i="2" l="1"/>
  <c r="P174" i="2"/>
  <c r="P173" i="2"/>
  <c r="N175" i="2"/>
  <c r="N174" i="2"/>
  <c r="N173" i="2"/>
  <c r="P68" i="2"/>
  <c r="N126" i="2"/>
  <c r="N67" i="2"/>
  <c r="D175" i="2"/>
  <c r="D173" i="2"/>
  <c r="D172" i="2"/>
  <c r="D134" i="2"/>
  <c r="P70" i="2"/>
  <c r="N70" i="2"/>
  <c r="N68" i="2"/>
  <c r="P67" i="2"/>
  <c r="P71" i="2"/>
  <c r="N71" i="2"/>
  <c r="I94" i="2"/>
  <c r="D96" i="2"/>
  <c r="I123" i="2"/>
  <c r="I143" i="2" l="1"/>
  <c r="D71" i="2" l="1"/>
  <c r="D74" i="2" s="1"/>
  <c r="D156" i="2" l="1"/>
  <c r="D161" i="2"/>
  <c r="I187" i="2"/>
  <c r="P176" i="2" s="1"/>
  <c r="I186" i="2"/>
  <c r="I185" i="2"/>
  <c r="I184" i="2"/>
  <c r="D162" i="2" l="1"/>
  <c r="P172" i="2"/>
  <c r="I146" i="2"/>
  <c r="P129" i="2" s="1"/>
  <c r="I145" i="2"/>
  <c r="I144" i="2"/>
  <c r="P126" i="2" s="1"/>
  <c r="D137" i="2"/>
  <c r="D135" i="2"/>
  <c r="P128" i="2" l="1"/>
  <c r="P127" i="2"/>
  <c r="P125" i="2"/>
  <c r="D66" i="2"/>
  <c r="D178" i="2" l="1"/>
  <c r="D145" i="2"/>
  <c r="I142" i="2" s="1"/>
  <c r="D132" i="2"/>
  <c r="D138" i="2" s="1"/>
  <c r="D124" i="2"/>
  <c r="D125" i="2" s="1"/>
  <c r="D149" i="2"/>
  <c r="I150" i="2" l="1"/>
  <c r="I151" i="2" s="1"/>
  <c r="I152" i="2" s="1"/>
  <c r="I153" i="2" l="1"/>
  <c r="I154" i="2" s="1"/>
  <c r="D184" i="2"/>
  <c r="D169" i="2" l="1"/>
  <c r="D168" i="2"/>
  <c r="D170" i="2" l="1"/>
  <c r="D176" i="2" l="1"/>
  <c r="D150" i="2"/>
  <c r="D105" i="2" l="1"/>
  <c r="D108" i="2" s="1"/>
  <c r="D56" i="2" l="1"/>
  <c r="N87" i="2" l="1"/>
  <c r="N65" i="2"/>
  <c r="P65" i="2"/>
  <c r="D188" i="2"/>
  <c r="P124" i="2" l="1"/>
  <c r="I126" i="2"/>
  <c r="N124" i="2" s="1"/>
  <c r="D194" i="2"/>
  <c r="D179" i="2" l="1"/>
  <c r="D187" i="2"/>
  <c r="D189" i="2" l="1"/>
  <c r="D180" i="2"/>
  <c r="I183" i="2" l="1"/>
  <c r="P171" i="2" s="1"/>
  <c r="D185" i="2"/>
  <c r="D195" i="2"/>
  <c r="D92" i="2"/>
  <c r="D100" i="2" s="1"/>
  <c r="D109" i="2" l="1"/>
  <c r="I97" i="2" l="1"/>
  <c r="I102" i="2" s="1"/>
  <c r="I106" i="2" l="1"/>
  <c r="I113" i="2" s="1"/>
  <c r="I107" i="2"/>
  <c r="I114" i="2" s="1"/>
  <c r="I108" i="2"/>
  <c r="I115" i="2" s="1"/>
  <c r="N91" i="2" s="1"/>
  <c r="I105" i="2"/>
  <c r="I112" i="2" s="1"/>
  <c r="I70" i="2" l="1"/>
  <c r="I109" i="2"/>
  <c r="N89" i="2"/>
  <c r="I68" i="2"/>
  <c r="I69" i="2"/>
  <c r="N92" i="2"/>
  <c r="I129" i="2"/>
  <c r="N90" i="2"/>
  <c r="I67" i="2"/>
  <c r="N88" i="2"/>
  <c r="D75" i="2" l="1"/>
  <c r="D76" i="2" l="1"/>
  <c r="D81" i="2" s="1"/>
  <c r="I130" i="2"/>
  <c r="I136" i="2" s="1"/>
  <c r="I61" i="2" l="1"/>
  <c r="I135" i="2"/>
  <c r="I132" i="2"/>
  <c r="I138" i="2" s="1"/>
  <c r="N129" i="2" s="1"/>
  <c r="I131" i="2"/>
  <c r="I137" i="2" s="1"/>
  <c r="I167" i="2"/>
  <c r="N171" i="2" l="1"/>
  <c r="I63" i="2"/>
  <c r="I64" i="2"/>
  <c r="I62" i="2"/>
  <c r="P66" i="2"/>
  <c r="I75" i="2"/>
  <c r="I73" i="2"/>
  <c r="N128" i="2"/>
  <c r="N125" i="2"/>
  <c r="N127" i="2"/>
  <c r="I171" i="2"/>
  <c r="I177" i="2" s="1"/>
  <c r="I173" i="2"/>
  <c r="I179" i="2" s="1"/>
  <c r="N176" i="2" s="1"/>
  <c r="I170" i="2"/>
  <c r="I176" i="2" s="1"/>
  <c r="I172" i="2"/>
  <c r="I178" i="2" s="1"/>
  <c r="I74" i="2" l="1"/>
  <c r="P69" i="2"/>
  <c r="I76" i="2"/>
  <c r="N69" i="2" s="1"/>
  <c r="N66" i="2"/>
  <c r="N17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Åkesson, Olof</author>
  </authors>
  <commentList>
    <comment ref="C86" authorId="0" shapeId="0" xr:uid="{7121A5F4-519E-415E-A9FB-2F855D90ADC6}">
      <text>
        <r>
          <rPr>
            <b/>
            <sz val="9"/>
            <color indexed="81"/>
            <rFont val="Tahoma"/>
            <family val="2"/>
          </rPr>
          <t>Åkesson, Olof:</t>
        </r>
        <r>
          <rPr>
            <sz val="9"/>
            <color indexed="81"/>
            <rFont val="Tahoma"/>
            <family val="2"/>
          </rPr>
          <t xml:space="preserve">
Soot blowing steam and steam used for the production of power in condensing turbines is not included here.</t>
        </r>
      </text>
    </comment>
    <comment ref="C87" authorId="0" shapeId="0" xr:uid="{00ABF162-C484-46FD-9D21-E4F433833057}">
      <text>
        <r>
          <rPr>
            <b/>
            <sz val="9"/>
            <color indexed="81"/>
            <rFont val="Tahoma"/>
            <family val="2"/>
          </rPr>
          <t>Åkesson, Olof:</t>
        </r>
        <r>
          <rPr>
            <sz val="9"/>
            <color indexed="81"/>
            <rFont val="Tahoma"/>
            <family val="2"/>
          </rPr>
          <t xml:space="preserve">
Soot blowing steam and steam used for the production of power in condensing turbines is not included here.</t>
        </r>
      </text>
    </comment>
    <comment ref="D174" authorId="0" shapeId="0" xr:uid="{DE9CD0F8-6558-4417-BF4F-61EFD877E849}">
      <text>
        <r>
          <rPr>
            <b/>
            <sz val="9"/>
            <color indexed="81"/>
            <rFont val="Tahoma"/>
            <family val="2"/>
          </rPr>
          <t>Åkesson, Olof:</t>
        </r>
        <r>
          <rPr>
            <sz val="9"/>
            <color indexed="81"/>
            <rFont val="Tahoma"/>
            <family val="2"/>
          </rPr>
          <t xml:space="preserve">
0,90 generellt antagande, justeras efter aktuell verkningsgrad.
Lämnas tom om fossilt bränsle aldrig används för att producera kondensel.</t>
        </r>
      </text>
    </comment>
  </commentList>
</comments>
</file>

<file path=xl/sharedStrings.xml><?xml version="1.0" encoding="utf-8"?>
<sst xmlns="http://schemas.openxmlformats.org/spreadsheetml/2006/main" count="820" uniqueCount="604">
  <si>
    <t>q turb</t>
  </si>
  <si>
    <t>ADt</t>
  </si>
  <si>
    <t>TJ</t>
  </si>
  <si>
    <t>E1</t>
  </si>
  <si>
    <t>E2</t>
  </si>
  <si>
    <t>Q1</t>
  </si>
  <si>
    <t>Q2</t>
  </si>
  <si>
    <t>Q4</t>
  </si>
  <si>
    <t>Q3</t>
  </si>
  <si>
    <t>E4</t>
  </si>
  <si>
    <t>E5</t>
  </si>
  <si>
    <t>E6</t>
  </si>
  <si>
    <t>E7</t>
  </si>
  <si>
    <t>E8</t>
  </si>
  <si>
    <t>E9</t>
  </si>
  <si>
    <t>E10</t>
  </si>
  <si>
    <t>E11</t>
  </si>
  <si>
    <t>E12</t>
  </si>
  <si>
    <t>Q6</t>
  </si>
  <si>
    <t>Q7</t>
  </si>
  <si>
    <t>Q5</t>
  </si>
  <si>
    <t>Q8</t>
  </si>
  <si>
    <t>Q9</t>
  </si>
  <si>
    <t>Q10</t>
  </si>
  <si>
    <t>Q11</t>
  </si>
  <si>
    <t>F3</t>
  </si>
  <si>
    <t>F4</t>
  </si>
  <si>
    <t>F5</t>
  </si>
  <si>
    <t>F6</t>
  </si>
  <si>
    <t>F7</t>
  </si>
  <si>
    <t>F8</t>
  </si>
  <si>
    <t>F9</t>
  </si>
  <si>
    <t>F10</t>
  </si>
  <si>
    <t>Q12</t>
  </si>
  <si>
    <t>q prod</t>
  </si>
  <si>
    <t>Q13</t>
  </si>
  <si>
    <t>F2</t>
  </si>
  <si>
    <t>F11</t>
  </si>
  <si>
    <t>F12</t>
  </si>
  <si>
    <t>F13</t>
  </si>
  <si>
    <t>F1</t>
  </si>
  <si>
    <t>Pa tot</t>
  </si>
  <si>
    <t>E13</t>
  </si>
  <si>
    <t>E14</t>
  </si>
  <si>
    <t>E15</t>
  </si>
  <si>
    <t>E16</t>
  </si>
  <si>
    <t>El pa</t>
  </si>
  <si>
    <t>E17</t>
  </si>
  <si>
    <t>E18</t>
  </si>
  <si>
    <t>E19</t>
  </si>
  <si>
    <t>E20</t>
  </si>
  <si>
    <t>E21</t>
  </si>
  <si>
    <t>Q14</t>
  </si>
  <si>
    <t>Q pa</t>
  </si>
  <si>
    <t>Q15</t>
  </si>
  <si>
    <t>Q16</t>
  </si>
  <si>
    <t>Q17</t>
  </si>
  <si>
    <t>Q18</t>
  </si>
  <si>
    <t>Q19</t>
  </si>
  <si>
    <t>F14</t>
  </si>
  <si>
    <t>F15</t>
  </si>
  <si>
    <t>F16</t>
  </si>
  <si>
    <t>F17</t>
  </si>
  <si>
    <t>F18</t>
  </si>
  <si>
    <t>F19</t>
  </si>
  <si>
    <t>F20</t>
  </si>
  <si>
    <t>E22</t>
  </si>
  <si>
    <t>Q20</t>
  </si>
  <si>
    <t>q prim ext</t>
  </si>
  <si>
    <t>F21</t>
  </si>
  <si>
    <t>ton</t>
  </si>
  <si>
    <t>el bal</t>
  </si>
  <si>
    <t>E23</t>
  </si>
  <si>
    <t>E24</t>
  </si>
  <si>
    <t>q prim bal</t>
  </si>
  <si>
    <t>Q21</t>
  </si>
  <si>
    <t>η ext</t>
  </si>
  <si>
    <t>Q22</t>
  </si>
  <si>
    <t>-</t>
  </si>
  <si>
    <t>bar(a)</t>
  </si>
  <si>
    <t>GJ/ADt</t>
  </si>
  <si>
    <t>η fos ext</t>
  </si>
  <si>
    <t>F22</t>
  </si>
  <si>
    <t>F23</t>
  </si>
  <si>
    <t>%</t>
  </si>
  <si>
    <t>Lignin</t>
  </si>
  <si>
    <t>m3</t>
  </si>
  <si>
    <t>F24</t>
  </si>
  <si>
    <t>F25</t>
  </si>
  <si>
    <t>F26</t>
  </si>
  <si>
    <t>F27</t>
  </si>
  <si>
    <t>F28</t>
  </si>
  <si>
    <t>F29</t>
  </si>
  <si>
    <t>F30</t>
  </si>
  <si>
    <t>F31</t>
  </si>
  <si>
    <t>F32</t>
  </si>
  <si>
    <t>F33</t>
  </si>
  <si>
    <t>Q23</t>
  </si>
  <si>
    <t>F34</t>
  </si>
  <si>
    <t>E25</t>
  </si>
  <si>
    <t>E26</t>
  </si>
  <si>
    <t>E27</t>
  </si>
  <si>
    <t>E28</t>
  </si>
  <si>
    <t>E29</t>
  </si>
  <si>
    <t>E30</t>
  </si>
  <si>
    <t>E31</t>
  </si>
  <si>
    <t>202X-XX-XX</t>
  </si>
  <si>
    <t>202X</t>
  </si>
  <si>
    <t>Version date of the calculation model</t>
  </si>
  <si>
    <t>INTEGRATED KRAFT PULP AND PAPER MILL</t>
  </si>
  <si>
    <t>NAME OF THE MILL</t>
  </si>
  <si>
    <t>LOCATION</t>
  </si>
  <si>
    <t>FOREST KRAFT PULP AND PAPER MILL</t>
  </si>
  <si>
    <t>FORESTVILLE</t>
  </si>
  <si>
    <t>Date of current calculation</t>
  </si>
  <si>
    <t>Business year to which the calculation refers</t>
  </si>
  <si>
    <r>
      <t xml:space="preserve">Green with </t>
    </r>
    <r>
      <rPr>
        <b/>
        <sz val="11"/>
        <color rgb="FF0070C0"/>
        <rFont val="Calibri"/>
        <family val="2"/>
        <scheme val="minor"/>
      </rPr>
      <t>blue text</t>
    </r>
    <r>
      <rPr>
        <b/>
        <sz val="11"/>
        <color theme="1"/>
        <rFont val="Calibri"/>
        <family val="2"/>
        <scheme val="minor"/>
      </rPr>
      <t xml:space="preserve"> = Cells where data is to be entered</t>
    </r>
  </si>
  <si>
    <t>Yellow with black text = Calculated data</t>
  </si>
  <si>
    <t>META DATA</t>
  </si>
  <si>
    <t>Area</t>
  </si>
  <si>
    <t>Value</t>
  </si>
  <si>
    <t>Unit</t>
  </si>
  <si>
    <t>Pulp</t>
  </si>
  <si>
    <t>Wood</t>
  </si>
  <si>
    <t>State the type of wood raw material used
[Insert rows as needed (if multiple types of wood raw material)]</t>
  </si>
  <si>
    <t>Softwood - logs</t>
  </si>
  <si>
    <t>Softwood - chips</t>
  </si>
  <si>
    <t>Hardwood - logs</t>
  </si>
  <si>
    <t>Type of pulp</t>
  </si>
  <si>
    <t>pulp for paper production</t>
  </si>
  <si>
    <t>Bleaching</t>
  </si>
  <si>
    <t>ECF</t>
  </si>
  <si>
    <t>Unbleached</t>
  </si>
  <si>
    <t>State the type(s) of bleaching used, and pulp production of each type
[Insert rows as needed (if multiple types of bleaching)]</t>
  </si>
  <si>
    <t>Production of bleaching chemicals</t>
  </si>
  <si>
    <t>Purchased</t>
  </si>
  <si>
    <t>Kappa number</t>
  </si>
  <si>
    <t>Purchased lime</t>
  </si>
  <si>
    <t>Mainly self-produced lime</t>
  </si>
  <si>
    <t>weight percent</t>
  </si>
  <si>
    <t>Paper</t>
  </si>
  <si>
    <t>Type of paper/board</t>
  </si>
  <si>
    <t>Comments</t>
  </si>
  <si>
    <t>Packaging board</t>
  </si>
  <si>
    <t>Packaging paper</t>
  </si>
  <si>
    <t>Filler, coating</t>
  </si>
  <si>
    <t>Specify if filler or coating agent is used (increases weight of paper production)
[Insert rows as needed]</t>
  </si>
  <si>
    <t>Filler</t>
  </si>
  <si>
    <t>Energy system</t>
  </si>
  <si>
    <t>Turbines</t>
  </si>
  <si>
    <t>Back pressure</t>
  </si>
  <si>
    <t>Enter type of turbine (back pressure/condensation) and number
[Insert rows as needed (if multiple types of turbines)]</t>
  </si>
  <si>
    <t>Special products</t>
  </si>
  <si>
    <t>Production of special products</t>
  </si>
  <si>
    <t>PRODUCTION</t>
  </si>
  <si>
    <t>Equation</t>
  </si>
  <si>
    <t>Name</t>
  </si>
  <si>
    <t>purchased pulp</t>
  </si>
  <si>
    <t>electricity purchased</t>
  </si>
  <si>
    <t>electricity sold to the grid</t>
  </si>
  <si>
    <t>Total electricity consumption in the pulp and paper mill calculated from production and trade (supply side)</t>
  </si>
  <si>
    <t>electricity consumption for the production of heat in electric boilers and electricity for other boiler operation (use of electricity as "fuel")</t>
  </si>
  <si>
    <t>Total measured consumption of electricity in the pulp and paper mill</t>
  </si>
  <si>
    <t>Electricity consumption</t>
  </si>
  <si>
    <t>HEAT CONSUMPTION</t>
  </si>
  <si>
    <t>steam produced in a TRS burner</t>
  </si>
  <si>
    <t>steam produced in another boiler, not connected to turbine</t>
  </si>
  <si>
    <t>primary heat sold to external consumers</t>
  </si>
  <si>
    <t>Consumption of heat for drying of market pulp</t>
  </si>
  <si>
    <t>Heat consumption</t>
  </si>
  <si>
    <t>TOTAL FUEL CONSUMPTION</t>
  </si>
  <si>
    <t>Solid biofuels - overall balance</t>
  </si>
  <si>
    <t>purchased bark, wood chips and other solid biofuels</t>
  </si>
  <si>
    <t>Fuel used for the production of steam and hot water in own boilers</t>
  </si>
  <si>
    <t>purchased pitch oil and other liquid biofuels</t>
  </si>
  <si>
    <t>purchased biogas</t>
  </si>
  <si>
    <t>fossil fuel oil</t>
  </si>
  <si>
    <t>other fossil fuels, e.g. LPG and natural gas</t>
  </si>
  <si>
    <t>Fuel used for direct heating (e.g. in a lime kiln)</t>
  </si>
  <si>
    <t>sold tall oil and turpentine</t>
  </si>
  <si>
    <t>Total consumption of fuels, outer system limit</t>
  </si>
  <si>
    <t>Fuel consumption</t>
  </si>
  <si>
    <t>FOSSIL FUEL CONSUMPTION</t>
  </si>
  <si>
    <t>Fossil fuel used for the production of steam and hot water</t>
  </si>
  <si>
    <t>Fossil fuel used for direct heating</t>
  </si>
  <si>
    <t>Fossil fuel for drying of market pulp</t>
  </si>
  <si>
    <t>Fossil fuel consumption</t>
  </si>
  <si>
    <t>ELECTRICITY CONSUMPTION</t>
  </si>
  <si>
    <t>Pu stock</t>
  </si>
  <si>
    <t>Pu market</t>
  </si>
  <si>
    <t>el sold</t>
  </si>
  <si>
    <t>El tot  supply</t>
  </si>
  <si>
    <t>el stock meas</t>
  </si>
  <si>
    <t>el dry meas</t>
  </si>
  <si>
    <t>el pa meas</t>
  </si>
  <si>
    <t>el proc meas</t>
  </si>
  <si>
    <t>el fuel</t>
  </si>
  <si>
    <t>El tot meas</t>
  </si>
  <si>
    <t>El stock</t>
  </si>
  <si>
    <t>El dry</t>
  </si>
  <si>
    <t>q purch</t>
  </si>
  <si>
    <t>Q tot gross</t>
  </si>
  <si>
    <t>q sec ext</t>
  </si>
  <si>
    <t>Q tot net</t>
  </si>
  <si>
    <t>q stock meas</t>
  </si>
  <si>
    <t>q dry meas</t>
  </si>
  <si>
    <t>q pa meas</t>
  </si>
  <si>
    <t>q proc meas</t>
  </si>
  <si>
    <t>Q tot meas</t>
  </si>
  <si>
    <t>q sec→stock</t>
  </si>
  <si>
    <t>q sec→dry</t>
  </si>
  <si>
    <t>q sec→pa</t>
  </si>
  <si>
    <t>q sec bal</t>
  </si>
  <si>
    <t>Q stock</t>
  </si>
  <si>
    <t>Q dry</t>
  </si>
  <si>
    <t>fu liq bio boil</t>
  </si>
  <si>
    <t>fu gas bio boil</t>
  </si>
  <si>
    <t>fu ext prim heat</t>
  </si>
  <si>
    <t>fu liq bio dir</t>
  </si>
  <si>
    <t>fu gas bio dir</t>
  </si>
  <si>
    <t>fu stock dir</t>
  </si>
  <si>
    <t>fu dry dir</t>
  </si>
  <si>
    <t>fu pa dir</t>
  </si>
  <si>
    <t>fu remain bio</t>
  </si>
  <si>
    <t>fu remain fos</t>
  </si>
  <si>
    <t>fu stock oth</t>
  </si>
  <si>
    <t>fu dry oth</t>
  </si>
  <si>
    <t>fu pa oth</t>
  </si>
  <si>
    <t>fu stock boil</t>
  </si>
  <si>
    <t>fu dry boil</t>
  </si>
  <si>
    <t>fu pa boil</t>
  </si>
  <si>
    <t>Fu stock</t>
  </si>
  <si>
    <t>Fu dry</t>
  </si>
  <si>
    <t>Fu pa</t>
  </si>
  <si>
    <t>Fu stock alt</t>
  </si>
  <si>
    <t>Fu dry alt</t>
  </si>
  <si>
    <t>Fu pa alt</t>
  </si>
  <si>
    <t>x bio own</t>
  </si>
  <si>
    <t>Fu dir outer</t>
  </si>
  <si>
    <t>Fu tot outer</t>
  </si>
  <si>
    <t>fF1</t>
  </si>
  <si>
    <t>Fu boil gross fos</t>
  </si>
  <si>
    <t>fF2</t>
  </si>
  <si>
    <t>fu ext prim heat fos</t>
  </si>
  <si>
    <t>fF3</t>
  </si>
  <si>
    <t>fF4</t>
  </si>
  <si>
    <t>Fu boil net fos</t>
  </si>
  <si>
    <t>fu eo fos dir</t>
  </si>
  <si>
    <t>fu gas fos dir</t>
  </si>
  <si>
    <t>fF6</t>
  </si>
  <si>
    <t>Fu dir fos</t>
  </si>
  <si>
    <t>fu stock dir fos</t>
  </si>
  <si>
    <t>fu dry dir fos</t>
  </si>
  <si>
    <t>fu pa dir fos</t>
  </si>
  <si>
    <t>fF7</t>
  </si>
  <si>
    <t>fF5</t>
  </si>
  <si>
    <t>fF8</t>
  </si>
  <si>
    <t>fu stock oth fos</t>
  </si>
  <si>
    <t>fu dry oth fos</t>
  </si>
  <si>
    <t>fu pa oth fos</t>
  </si>
  <si>
    <t>fF9</t>
  </si>
  <si>
    <t>fF10</t>
  </si>
  <si>
    <t>Fu tot fos</t>
  </si>
  <si>
    <t>fF11</t>
  </si>
  <si>
    <t>fu stock boil fos</t>
  </si>
  <si>
    <t>fF12</t>
  </si>
  <si>
    <t>fu dry boil fos</t>
  </si>
  <si>
    <t>fF13</t>
  </si>
  <si>
    <t>fF14</t>
  </si>
  <si>
    <t>fu pa boil fos</t>
  </si>
  <si>
    <t>fF15</t>
  </si>
  <si>
    <t>Fu stock fos</t>
  </si>
  <si>
    <t>fF16</t>
  </si>
  <si>
    <t>Fu dry fos</t>
  </si>
  <si>
    <t>fF17</t>
  </si>
  <si>
    <t>fF18</t>
  </si>
  <si>
    <t>Fu pa fos</t>
  </si>
  <si>
    <t>fF19</t>
  </si>
  <si>
    <t>Fu tot fos alt</t>
  </si>
  <si>
    <t>fF20</t>
  </si>
  <si>
    <t>Fu stock fos alt</t>
  </si>
  <si>
    <t>fF21</t>
  </si>
  <si>
    <t>Fu dry fos alt</t>
  </si>
  <si>
    <t>fF22</t>
  </si>
  <si>
    <t>fF23</t>
  </si>
  <si>
    <t>Fu pa fos alt</t>
  </si>
  <si>
    <t>Pu purch</t>
  </si>
  <si>
    <t>el purch</t>
  </si>
  <si>
    <t>fu bio own solid</t>
  </si>
  <si>
    <t>fu bio purch solid</t>
  </si>
  <si>
    <t>fu sold solid</t>
  </si>
  <si>
    <t>fu solid bio boil</t>
  </si>
  <si>
    <t>fu solid bio dir</t>
  </si>
  <si>
    <t>E3</t>
  </si>
  <si>
    <t>el stock fuel</t>
  </si>
  <si>
    <t>el dry fuel</t>
  </si>
  <si>
    <t>el pa fuel</t>
  </si>
  <si>
    <t>Final prod</t>
  </si>
  <si>
    <t>Fu other</t>
  </si>
  <si>
    <t>Fu boil outer gross</t>
  </si>
  <si>
    <t>Fu boil outer net</t>
  </si>
  <si>
    <t>F35</t>
  </si>
  <si>
    <t>F36</t>
  </si>
  <si>
    <t>F37</t>
  </si>
  <si>
    <t>F38</t>
  </si>
  <si>
    <t>F39</t>
  </si>
  <si>
    <t>F40</t>
  </si>
  <si>
    <t>F41</t>
  </si>
  <si>
    <t>F42</t>
  </si>
  <si>
    <t>fu oil fos boil</t>
  </si>
  <si>
    <t>fu gas fos boil</t>
  </si>
  <si>
    <t>fu oil fos dir</t>
  </si>
  <si>
    <t>fu other fos</t>
  </si>
  <si>
    <t>Fu other fos</t>
  </si>
  <si>
    <t>fF24</t>
  </si>
  <si>
    <t>fF25</t>
  </si>
  <si>
    <t>fF26</t>
  </si>
  <si>
    <t>fF27</t>
  </si>
  <si>
    <t>fF28</t>
  </si>
  <si>
    <t>fF29</t>
  </si>
  <si>
    <t>fF30</t>
  </si>
  <si>
    <t>fF31</t>
  </si>
  <si>
    <t>fF32</t>
  </si>
  <si>
    <t>fF33</t>
  </si>
  <si>
    <t>fF34</t>
  </si>
  <si>
    <t>fF35</t>
  </si>
  <si>
    <t>Blue = Calculated KPIs</t>
  </si>
  <si>
    <t>Orange = Control cell</t>
  </si>
  <si>
    <t>Pink = Cells linking data from another cell</t>
  </si>
  <si>
    <t>Grey = Input data, multiple choice</t>
  </si>
  <si>
    <t>NOTE! Values provided in input data cells ​​are only there as examples and to check that the formulas work. Such data is more or less randomly selected and does not represent any real usage.</t>
  </si>
  <si>
    <t>Steam pressure</t>
  </si>
  <si>
    <t>Desription</t>
  </si>
  <si>
    <t>State kappa number after digesters</t>
  </si>
  <si>
    <t>State which type(s) of paper/board are produced, and annual production of each type
[Insert rows as needed (if multiple types of paper/board)]</t>
  </si>
  <si>
    <r>
      <t xml:space="preserve">List the steam pressures used in the process. 
</t>
    </r>
    <r>
      <rPr>
        <i/>
        <sz val="11"/>
        <color theme="1"/>
        <rFont val="Calibri"/>
        <family val="2"/>
        <scheme val="minor"/>
      </rPr>
      <t>[Insert rows as needed]</t>
    </r>
  </si>
  <si>
    <t>List the special products produced at the mill, and the annual production of each type
[Insert rows as needed]</t>
  </si>
  <si>
    <t>[Comment which process sections this steam pressure is used]</t>
  </si>
  <si>
    <t>[If a significant amount of lime is purchased, state the approximate share of purchased lime]</t>
  </si>
  <si>
    <t>[Indicate approximate share of the total raw material used (if more than one type is used)]</t>
  </si>
  <si>
    <t>Specify whether a significant amount of burnt lime is purchased as a result of limited capacity in the mesa kiln. Enter the share of total lime consumption that is purchased lime.</t>
  </si>
  <si>
    <t>State whether used bleaching chemicals are purchased or self-produced on-site</t>
  </si>
  <si>
    <t>P1</t>
  </si>
  <si>
    <t>P2</t>
  </si>
  <si>
    <t>P3</t>
  </si>
  <si>
    <t>P4</t>
  </si>
  <si>
    <t>P5</t>
  </si>
  <si>
    <t>production of av pulp stock (including pulp stock dried to market pulp)</t>
  </si>
  <si>
    <t>sold market pulp</t>
  </si>
  <si>
    <t>total final products pulp and paper</t>
  </si>
  <si>
    <t>el prod bpt</t>
  </si>
  <si>
    <t>el prod ct</t>
  </si>
  <si>
    <t>electricity produced as back pressure power in the turbines at the mill</t>
  </si>
  <si>
    <t>electricity produced as condensing power in the turbines at the mill</t>
  </si>
  <si>
    <t>measured electricity consumption for pulp stock production</t>
  </si>
  <si>
    <t>measured electricity consumption for drying of pulp stock to market pulp and subsequent handling</t>
  </si>
  <si>
    <t>measured electricity consumption for repulping of purchased pulp</t>
  </si>
  <si>
    <t>measured electricity consumption for the actual paper production</t>
  </si>
  <si>
    <t>el repulp meas</t>
  </si>
  <si>
    <t>electricity used for heat production allocated to the actual paper production</t>
  </si>
  <si>
    <t>secondary heat used for the actual paper production</t>
  </si>
  <si>
    <t>measured consumption of primary heat for the actual paper production</t>
  </si>
  <si>
    <t>fuel used to produce heat in the form of steam or hot water allocated to the actual paper production</t>
  </si>
  <si>
    <t>Fossil fuel for actual paper production</t>
  </si>
  <si>
    <t>el repulp fuel</t>
  </si>
  <si>
    <t>El  repulp</t>
  </si>
  <si>
    <t>q sec→repulp</t>
  </si>
  <si>
    <t>q repulp meas</t>
  </si>
  <si>
    <t>Q repulp</t>
  </si>
  <si>
    <t>fu repulp boil</t>
  </si>
  <si>
    <t>Fu repulp</t>
  </si>
  <si>
    <t>Fu repulp alt</t>
  </si>
  <si>
    <t>fu repulp oth</t>
  </si>
  <si>
    <t>fu repulp boil fos</t>
  </si>
  <si>
    <t>Fu repulp fos</t>
  </si>
  <si>
    <t>Fu repulp fos alt</t>
  </si>
  <si>
    <t>fu repulp oth fos</t>
  </si>
  <si>
    <t>q site meas</t>
  </si>
  <si>
    <t>el site meas</t>
  </si>
  <si>
    <t>el shared</t>
  </si>
  <si>
    <t>el stock shared</t>
  </si>
  <si>
    <t>el dry shared</t>
  </si>
  <si>
    <t>el repulp shared</t>
  </si>
  <si>
    <t>el pa shared</t>
  </si>
  <si>
    <t>q shared</t>
  </si>
  <si>
    <t>q stock shared</t>
  </si>
  <si>
    <t>q dry shared</t>
  </si>
  <si>
    <t>q repulp shared</t>
  </si>
  <si>
    <t>q pa shared</t>
  </si>
  <si>
    <t>measured electricity consumption for shared site functions, i.e. electricity used for e.g. water treatment, offices, maintenance workshop and not used in electric boilers for heat production</t>
  </si>
  <si>
    <t>el shared attr stock</t>
  </si>
  <si>
    <t>el shared attr dry</t>
  </si>
  <si>
    <t>el shared attr repulp</t>
  </si>
  <si>
    <t>el shared attr pa</t>
  </si>
  <si>
    <t>part of shared electricity consumption (incl. shared balance item) that can be attributed to the actual paper production based on reasonable assumptions and estimates</t>
  </si>
  <si>
    <t>part of shared electricity consumption (incl. shared balance item) that can be attributed to the repulping of purchased pulp based on reasonable assumptions and estimates</t>
  </si>
  <si>
    <t>part of shared electricity consumption (incl. total balance term) that can be attributed to the drying of  pulp stock to market pulp based on reasonable assumptions and estimates</t>
  </si>
  <si>
    <t>part of shared electricity consumption (incl. total balance term) that can be attributed to the production of pulp stock based on reasonable assumptions and estimates</t>
  </si>
  <si>
    <t>electricity used for heat production allocated to the production of pulp stock</t>
  </si>
  <si>
    <t>Consumption of electricity for drying of pulp stock to market pulp</t>
  </si>
  <si>
    <t>secondary heat recovered from the production of pulp stock</t>
  </si>
  <si>
    <t>secondary heat recovered from the drying of pulp stock to market pulp</t>
  </si>
  <si>
    <t>secondary heat used for the production of pulp stock</t>
  </si>
  <si>
    <t>measured consumption of primary heat for the production of pulp stock</t>
  </si>
  <si>
    <t>fuel used to produce heat in the form of steam or hot water allocated to the production of pulp stock</t>
  </si>
  <si>
    <t>total electricity consumption measured specifically for the different process sections</t>
  </si>
  <si>
    <t>balance term for electricity, deviation between supply and measured use (e.g. includes losses, unmeasured consumption, measurement errors, etc.)</t>
  </si>
  <si>
    <t>electricity consumed for shared functions or included in the total balance term</t>
  </si>
  <si>
    <t>el shared res</t>
  </si>
  <si>
    <t>residual shared electricity consumption that cannot be clearly allocated to specific process sections</t>
  </si>
  <si>
    <t>shared electricity consumption that has been attributed or allocated to the production of pulp stock</t>
  </si>
  <si>
    <t>shared electricity consumption that has been attributed or allocated to the actual paper production</t>
  </si>
  <si>
    <t>shared electricity consumption that has been attributed or allocated to the repulping of purchased pulp</t>
  </si>
  <si>
    <t>shared electricity consumption that has been attributed or allocated to the drying of pulp stock to market pulp</t>
  </si>
  <si>
    <t>electricity used for heat production allocated to the drying of pulp stock to market pulp</t>
  </si>
  <si>
    <t>electricity used for heat production allocated to the repulping of purchased pulp</t>
  </si>
  <si>
    <t>Consumption of electricity for production of pulp stock</t>
  </si>
  <si>
    <t>Consumption of electricity for repulping of purchased pulp</t>
  </si>
  <si>
    <t>Consumption of electricity for production of paper from pulp</t>
  </si>
  <si>
    <t>Alternative 0: total electricity consumption, incl. electricity to electric boilers</t>
  </si>
  <si>
    <t>Alternative 1: excl. electricity used for heat production in electric boilers</t>
  </si>
  <si>
    <t xml:space="preserve"> - in total for the mill, per ton of final product</t>
  </si>
  <si>
    <t xml:space="preserve"> - for drying, per ton of market pulp produced</t>
  </si>
  <si>
    <t xml:space="preserve"> - per ton of pulp stock produced</t>
  </si>
  <si>
    <t xml:space="preserve"> - per ton of market pulp produced</t>
  </si>
  <si>
    <t xml:space="preserve"> - per ton of paper produced from pulp stock</t>
  </si>
  <si>
    <t xml:space="preserve"> - per ton of paper produced from purchased pulp</t>
  </si>
  <si>
    <t>Degree of self-sufficiency in electricity supply</t>
  </si>
  <si>
    <t>Description</t>
  </si>
  <si>
    <t>alt 0</t>
  </si>
  <si>
    <t>alt 1</t>
  </si>
  <si>
    <t>see PM section 2.4 'Heat' for further instructions on how to determine input data for production and consumption of steam</t>
  </si>
  <si>
    <t>steam supplied to the process as extraction or back pressure steam from turbines, i.e. steam from turbines connected to the recovery boiler, a solid fuel boiler or another boiler</t>
  </si>
  <si>
    <t>direct reduction of steam supplied to the process from a recovery boiler, solid fuel boiler or another boiler via expansion valves, i.e., without passing through a back-pressure turbine</t>
  </si>
  <si>
    <t>steam produced in an electric boiler</t>
  </si>
  <si>
    <t>hot water produced in a boiler on-site (e.g. oil boiler or electric boiler) and condensate from condensing turbine if used for process heating</t>
  </si>
  <si>
    <t>steam or hot water purchased from an external supplier</t>
  </si>
  <si>
    <t>steam used for power generation in a condensing turbine</t>
  </si>
  <si>
    <t>q prim ct</t>
  </si>
  <si>
    <t>q dir</t>
  </si>
  <si>
    <t>q TRS b</t>
  </si>
  <si>
    <t>q elec b</t>
  </si>
  <si>
    <t>q other b</t>
  </si>
  <si>
    <t>q hw b</t>
  </si>
  <si>
    <t>secondary heat from the mill sold to external consumers</t>
  </si>
  <si>
    <t>measured consumption of primary heat for the drying of pulp stock to market pulp</t>
  </si>
  <si>
    <t>measured consumption of primary heat for the repulping purchased pulp</t>
  </si>
  <si>
    <t>measured consumption of primary heat for shared site functions (e.g. water treatment, office heating, maintenance workshops). Includes all measured primary heat consumption that cannot be directly attributed to any specific part of the production or to steam venting.</t>
  </si>
  <si>
    <t>q vent meas</t>
  </si>
  <si>
    <t>measured venting of steam, which is thereby not utilized for process heating</t>
  </si>
  <si>
    <t>secondary heat recovered from the repulping of purchased pulp</t>
  </si>
  <si>
    <t>secondary heat recovered from the actual paper production</t>
  </si>
  <si>
    <t>q pa→sec</t>
  </si>
  <si>
    <t>q repulp→sec</t>
  </si>
  <si>
    <t>q dry→sec</t>
  </si>
  <si>
    <t>q stock→sec</t>
  </si>
  <si>
    <t>secondary heat used for the drying of pulp stock to market pulp</t>
  </si>
  <si>
    <t>secondary heat used for the repulping of purchased pulp</t>
  </si>
  <si>
    <t>part of shared heat consumption (incl. steam venting and total balance term) that can be attributed to the production of pulp stock based on reasonable assumptions and estimates</t>
  </si>
  <si>
    <t>part of shared heat consumption (incl. steam venting and total balance term) that can be attributed to the actual paper production based on reasonable assumptions and estimates</t>
  </si>
  <si>
    <t>part of shared heat consumption (incl. steam venting and total balance term) that can be attributed to the drying of pulp stock to market pulp based on reasonable assumptions and estimates</t>
  </si>
  <si>
    <t>part of shared heat consumption (incl. steam venting and total balance term) that can be attributed to the repulping of purchased pulp based on reasonable assumptions and estimates</t>
  </si>
  <si>
    <t>q shared attr stock</t>
  </si>
  <si>
    <t>q shared attr dry</t>
  </si>
  <si>
    <t>q shared attr repulp</t>
  </si>
  <si>
    <t>q shared attr pa</t>
  </si>
  <si>
    <t>Total gross heat consumption at the pulp and paper mill, calculated from heat production</t>
  </si>
  <si>
    <t>Total net heat consumption at the pulp and paper mill, calculated from heat production</t>
  </si>
  <si>
    <t>heat production on-site</t>
  </si>
  <si>
    <t>total primary heat consumption measured specifically for the different process sections</t>
  </si>
  <si>
    <t>Total measured primary heat consumption</t>
  </si>
  <si>
    <t>balance term for primary heat, deviation between production and measured consumption (includes losses, unmeasured consumption, measurement errors, etc.)</t>
  </si>
  <si>
    <t>balance term for secondary heat</t>
  </si>
  <si>
    <t>heat consumed for shared site functions or included in the total balance term</t>
  </si>
  <si>
    <t>q shared res</t>
  </si>
  <si>
    <t>residual shared heat consumption that cannot be clearly attributed to production of pulp stock, drying of pulp, repulping of purchased pulp or actual paper production</t>
  </si>
  <si>
    <t>shared heat consumption that has been attributed or allocated to the drying of pulp stock to market pulp</t>
  </si>
  <si>
    <t>shared heat consumption that has been attributed or allocated to the production of pulp stock</t>
  </si>
  <si>
    <t>shared heat consumption that has been attributed or allocated to the repulping of purchased pulp</t>
  </si>
  <si>
    <t>shared heat consumption that has been attributed or allocated to the actual paper production</t>
  </si>
  <si>
    <t>Consumption of heat for production of pulp stock</t>
  </si>
  <si>
    <t>Consumption of heat for  production of paper from pulp stock</t>
  </si>
  <si>
    <t>Consumption of heat for repulping of purchased pulp</t>
  </si>
  <si>
    <t xml:space="preserve"> - in total for the mill per ton of final product</t>
  </si>
  <si>
    <t xml:space="preserve"> - per ton of pulp stock produced </t>
  </si>
  <si>
    <t>GJ/ton</t>
  </si>
  <si>
    <t>η ct</t>
  </si>
  <si>
    <t>Total transportation fuels and other fuel (calculated from fuel type)</t>
  </si>
  <si>
    <t>fu transp bio</t>
  </si>
  <si>
    <t>fu transp fos</t>
  </si>
  <si>
    <t>fu sold tall/turp</t>
  </si>
  <si>
    <t>sold bark and other solid fuel generated in the wood handling plant</t>
  </si>
  <si>
    <t>self-generated and purchased bark and other solid biofuels</t>
  </si>
  <si>
    <t>purchased tall oil pitch and other liquid biofuels</t>
  </si>
  <si>
    <t>efficiency of bark boiler or other power boiler that produce steam for condensing power production. If the efficiency of the boiler is not known, a standard value of 85% is used.</t>
  </si>
  <si>
    <t>self-generated or purchased solid biofuels (e.g. wood powder from bark or sawdust)</t>
  </si>
  <si>
    <t>fuel used for direct heating in the production of pulp stock, e.g. fuel for the lime kiln</t>
  </si>
  <si>
    <t>fuel used for direct heating in the drying of market pulp, e.g. in direct-fired flake dryers</t>
  </si>
  <si>
    <t>fuel used for direct heating in the actual paper production, e.g., for drying of paper or coating</t>
  </si>
  <si>
    <t>biofuels used for on-site transports e.g. renewable transportation fuels such as biodiesel and ethanol</t>
  </si>
  <si>
    <t>fossil fuels used for on-site transports, e.g. petrol and diesel</t>
  </si>
  <si>
    <t>any remaining fuel use for other purposes, bio</t>
  </si>
  <si>
    <t>any remaining fuel use for other purposes, fossil</t>
  </si>
  <si>
    <t>transportation fuels and other fuels used in operations that can be attributed to the production of pulp stock, e.g. trucks in the woodyard</t>
  </si>
  <si>
    <t>transportation fuels and other fuels used in operations that can be attributed to the pulp drying and subsequent steps, e.g. trucks for handling finished product</t>
  </si>
  <si>
    <t>transportation fuels and other fuels used in operations that can be attributed to the repulping of purchased pulp, e.g. in the unloading of purchased pulp</t>
  </si>
  <si>
    <t>transportation fuels and other fuels used in operations that can be attributed to the actual paper production, e.g. trucks for handling finished product</t>
  </si>
  <si>
    <t>other energy products sold (e.g. lignin, methanol), excl. bark and other solid biofuels generated from debaring and chipping</t>
  </si>
  <si>
    <t>Fu bio solid inner</t>
  </si>
  <si>
    <t>bark or other solid biofuels used for heat production at the mill (combusted in boilers or used for direct heating)</t>
  </si>
  <si>
    <t>Fu boil inner gross</t>
  </si>
  <si>
    <t>Total fuel used for heat production in boilers, inner system boundaries, gross</t>
  </si>
  <si>
    <t>fuel used to produce primary heat that is delivered externally (e.g. to district heating)</t>
  </si>
  <si>
    <t>fuel used to produce steam for condensing power production</t>
  </si>
  <si>
    <t>Fu boil inner net</t>
  </si>
  <si>
    <t>Total fuel used for heat production in boilers, inner system boundaries, net</t>
  </si>
  <si>
    <t>Fu dir inner</t>
  </si>
  <si>
    <t>Total fuel used for direct heating, inner system boundaries (calculated from fuel type)</t>
  </si>
  <si>
    <t>Fuels used for internal transports or other purposes than indirect and direct heating</t>
  </si>
  <si>
    <t>Total fuel used for direct heating, inner system boundaries (calculated from fuel use)</t>
  </si>
  <si>
    <t>Total transportation fuels and other fuel (calculated from fuel use)</t>
  </si>
  <si>
    <t>Fu tot inner net</t>
  </si>
  <si>
    <t>Sold energy products that were generated within the internal system boundaries</t>
  </si>
  <si>
    <t>Total sold energy products that were gerenated within the internal system boundaries</t>
  </si>
  <si>
    <t>solid biofuels (e.g. falling bark) generated at the mill site but outside the "inner system boundaries" (i.e. in the debarking and chipping plant)</t>
  </si>
  <si>
    <t>Total consumption of fuels, inner system boundaries</t>
  </si>
  <si>
    <t>fuel used to produce heat in the form of steam or hot water allocated to the drying of pulp stock to market pulp</t>
  </si>
  <si>
    <t>fuel used to produce heat in the form of steam or hot water allocated to the repulping of purchased pulp</t>
  </si>
  <si>
    <t>Total consumption of fuel for the production of pulp stock</t>
  </si>
  <si>
    <t>Total consumption of fuel for drying of market pulp</t>
  </si>
  <si>
    <t>Total consumption of fuel for repulping of purchased pulp</t>
  </si>
  <si>
    <t>Total consumption of fuel for production of paper from pulp stock</t>
  </si>
  <si>
    <t xml:space="preserve">Total consumption of fuel excl. fuel for boilers, inner system boundaries </t>
  </si>
  <si>
    <t>Consumption of fuel for the production of pulp stock, excl. fuel for boilers</t>
  </si>
  <si>
    <t>Consumption of fuel for drying of market pulp, excl. fuel for boilers</t>
  </si>
  <si>
    <t>Consumption of fuel for repulping of purchased pulp, excl. fuel for boilers</t>
  </si>
  <si>
    <t>Consumption of fuel for actual paper production, excl. fuel for boilers</t>
  </si>
  <si>
    <t>Alternative 2: total fuel consumption, outer system boundaries (not used as input for any KPIs)</t>
  </si>
  <si>
    <t>share of total solid biofuel use that were generated at the mill</t>
  </si>
  <si>
    <t>Total fuel consumption for heat production in boilers, outer system boundaries, gross</t>
  </si>
  <si>
    <t>Total fuel consumption for heat production in boilers, outer system boundaries, net</t>
  </si>
  <si>
    <t>Total fuel consumption for direct heating, outer system boundaries (calculated from fuel type)</t>
  </si>
  <si>
    <t>Alternative 0: total consumption of fuel incl. fuel for boilers, inner system boundaries</t>
  </si>
  <si>
    <t>Alternative 1: excl. fuel for boilers, inner system boundaries</t>
  </si>
  <si>
    <t>fossil fuel used for direct heating in the drying of market pulp, e.g. in direct-fired flake dryers</t>
  </si>
  <si>
    <t>fossil fuel used for direct heating in the actual paper production, e.g. for drying of paper or coating</t>
  </si>
  <si>
    <t>η fos ct</t>
  </si>
  <si>
    <t>Fossil fuels used for transports and other purposes than indirect or direct heating</t>
  </si>
  <si>
    <t>fossil transportation fuels and other fossil fuels used in operations that can be attributed to the production of pulp stock, e.g. trucks in the woodyard</t>
  </si>
  <si>
    <t>fossil transportation fuels and other fossil fuels used in operations that can be attributed to the repulping of purchased pulp, e.g. in the unloading of purchased pulp</t>
  </si>
  <si>
    <t>any remaining fossil fuel use for other purposes</t>
  </si>
  <si>
    <t>Total consumption of fossil fuel used in boilers to produce heat, gross</t>
  </si>
  <si>
    <t>fossil fuel used to produce primary heat that is delivered externally (e.g. to district heating)</t>
  </si>
  <si>
    <t>fu ct fos</t>
  </si>
  <si>
    <t>fossil fuel used to produce steam for condensing power production</t>
  </si>
  <si>
    <t>Total consumption of fossil fuel used in boilers to produce heat, net</t>
  </si>
  <si>
    <t>Total fossil fuel used for direct heating (calculated from fuel type)</t>
  </si>
  <si>
    <t>Total fossil fuel used for direct heating (calculated from fuel use)</t>
  </si>
  <si>
    <t>Control value (should be zero)</t>
  </si>
  <si>
    <t>Total consumption of fossil fuel used for other purposes than indirect or direct heating (calculated from fuel type)</t>
  </si>
  <si>
    <t>Total consumption of fossil fuel used for other purposes than indirect or direct heating (calculated from fuel use)</t>
  </si>
  <si>
    <t>fossil transportation fuels and other fossil fuels used in operations that can be attributed to the pulp drying and subsequent steps, e.g. trucks for handling finished product</t>
  </si>
  <si>
    <t>fossil transportation fuels and other fossil fuels used in operations that can be attributed to the actual paper production, e.g. trucks for handling finished product</t>
  </si>
  <si>
    <t>Total consumption of fossil fuels</t>
  </si>
  <si>
    <t>fossil fuel used to produce heat in the form of steam or hot water allocated to the production of pulp stock</t>
  </si>
  <si>
    <t>fossil fuel used to produce heat in the form of steam or hot water allocated to the drying of pulp stock to market pulp</t>
  </si>
  <si>
    <t>fossil fuel used to produce heat in the form of steam or hot water allocated to the repulping of purchased pulp</t>
  </si>
  <si>
    <t>fossil fuel used to produce heat in the form of steam or hot water allocated to the actual paper production</t>
  </si>
  <si>
    <t>Fossil fuel for production of pulp stock</t>
  </si>
  <si>
    <t>Fossil fuel for repulping of purchased pulp</t>
  </si>
  <si>
    <t>Total consumption of fossil fuel, excl fuel for boilers</t>
  </si>
  <si>
    <t>Fossil fuel for production of pulp stock, excl fuel for boilers</t>
  </si>
  <si>
    <t>Fossil fuel for drying of market pulp, excl fuel for boilers</t>
  </si>
  <si>
    <t>Fossil fuel for repulping purchased pulp, excl fuel for boilers</t>
  </si>
  <si>
    <t>Fossil fuel for actual paper production, excl fuel for boilers</t>
  </si>
  <si>
    <t>Alternative 0: total consumption of fossil fuels incl fuel for boilers</t>
  </si>
  <si>
    <t>Alternative 1: excl fuel for boilers</t>
  </si>
  <si>
    <t>Comments and notes</t>
  </si>
  <si>
    <t>Condensation</t>
  </si>
  <si>
    <t>KEY PERFORMANCE INDICATORS</t>
  </si>
  <si>
    <t>efficiency of fossil-fired power boiler producing steam used for power generation in a condensing turbine. Defaults to 90% if the efficiency of the boiler is not known. Leave blank if fossil fuel is never used to produce steam for condensing power generation.</t>
  </si>
  <si>
    <t>fossil fuel used for direct heating in the production of pulp stock, e.g. in the lime kiln</t>
  </si>
  <si>
    <t>State type of pulp
[Insert rows as needed (if multiple types of pulp)]</t>
  </si>
  <si>
    <t>Alternative 1: only including fuel for other purposes than for heat production in boilers, inner system boundary</t>
  </si>
  <si>
    <t>Alternative 1: only including fuel for other purposes than for heat production in boilers</t>
  </si>
  <si>
    <t>fu sold oth</t>
  </si>
  <si>
    <t>E32</t>
  </si>
  <si>
    <t>fu ct</t>
  </si>
  <si>
    <r>
      <t xml:space="preserve">Other information of relevance: </t>
    </r>
    <r>
      <rPr>
        <sz val="11"/>
        <color theme="1"/>
        <rFont val="Calibri"/>
        <family val="2"/>
        <scheme val="minor"/>
      </rPr>
      <t>(for example: If data is based on anything other than mainly continuous measurements; Important differences compared to previous years; Important differences compared to similar mills; Other supplied benefits and services (e.g. demand flexibility towards the electric grid) that affect energy consumption; Other things that are important to consider when interpreting the KPIs)</t>
    </r>
  </si>
  <si>
    <t>el ext</t>
  </si>
  <si>
    <t>electricity used in own processes, but outside the system boundaries of conventional pulp/paper production (e.g. for paper converting or for processing of by-products such as lignin or methanol)</t>
  </si>
  <si>
    <t>q prim sold</t>
  </si>
  <si>
    <t>primary heat used in own processes, but outside the system boundaries of conventional pulp/paper production (e.g. for paper converting or for processing of by-products such as lignin or methanol)</t>
  </si>
  <si>
    <t>q sec sold</t>
  </si>
  <si>
    <t>secondary heat from the mill used in own processes, but outside the system boundaries of conventional pulp/paper production (e.g. for paper converting or for processing of by-products such as lignin or methanol)</t>
  </si>
  <si>
    <t>fu sold prim heat</t>
  </si>
  <si>
    <t>fuel used to produce primary heat used in own processes, but outside the system boundaries of conventional pulp/paper production</t>
  </si>
  <si>
    <t>efficiency of bark boiler or other power boiler that produce steam that is delivered externally, or used at the mill but in processes outside the system boundaries of conventional pulp/paper production. If the efficiency of the boiler is not known, a standard value of 85% is used.</t>
  </si>
  <si>
    <t>efficiency of fossil-fired power boiler producing steam that is delivered externally, or used at the mill but in processes outside the system boundaries of conventional pulp/paper production. Defaults to 90% if the efficiency of the boiler is not known. Leave blank if fossil fuel is never used to produce such heat.</t>
  </si>
  <si>
    <t>fu sold prim heat fos</t>
  </si>
  <si>
    <t>fossil fuel used to produce primary heat used in own processes, but outside the system boundaries of conventional pulp/paper production</t>
  </si>
  <si>
    <t>Fu sold inner</t>
  </si>
  <si>
    <t>production of paper and board (saleable product, before potential converting)</t>
  </si>
  <si>
    <t>ADt +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</si>
</sst>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0"/>
  </numFmts>
  <fonts count="34" x14ac:knownFonts="1">
    <font>
      <sz val="11"/>
      <color theme="1"/>
      <name val="Calibri"/>
      <family val="2"/>
      <scheme val="minor"/>
    </font>
    <font>
      <b/>
      <sz val="11"/>
      <color theme="1"/>
      <name val="Calibri"/>
      <family val="2"/>
      <scheme val="minor"/>
    </font>
    <font>
      <b/>
      <i/>
      <sz val="18"/>
      <color theme="3" tint="-0.249977111117893"/>
      <name val="Franklin Gothic Book"/>
      <family val="2"/>
    </font>
    <font>
      <i/>
      <sz val="11"/>
      <color theme="1"/>
      <name val="Calibri"/>
      <family val="2"/>
      <scheme val="minor"/>
    </font>
    <font>
      <sz val="11"/>
      <color theme="3" tint="-0.249977111117893"/>
      <name val="Calibri"/>
      <family val="2"/>
      <scheme val="minor"/>
    </font>
    <font>
      <b/>
      <sz val="11"/>
      <color theme="3" tint="-0.249977111117893"/>
      <name val="Calibri"/>
      <family val="2"/>
      <scheme val="minor"/>
    </font>
    <font>
      <b/>
      <sz val="11"/>
      <color rgb="FF4B876C"/>
      <name val="Calibri"/>
      <family val="2"/>
      <scheme val="minor"/>
    </font>
    <font>
      <sz val="12"/>
      <color theme="1"/>
      <name val="Calibri"/>
      <family val="2"/>
      <scheme val="minor"/>
    </font>
    <font>
      <sz val="11"/>
      <name val="Calibri"/>
      <family val="2"/>
      <scheme val="minor"/>
    </font>
    <font>
      <b/>
      <sz val="11"/>
      <color rgb="FFFF0000"/>
      <name val="Calibri"/>
      <family val="2"/>
      <scheme val="minor"/>
    </font>
    <font>
      <sz val="11"/>
      <color theme="4"/>
      <name val="Calibri"/>
      <family val="2"/>
      <scheme val="minor"/>
    </font>
    <font>
      <sz val="8"/>
      <name val="Calibri"/>
      <family val="2"/>
      <scheme val="minor"/>
    </font>
    <font>
      <b/>
      <sz val="16"/>
      <color theme="1"/>
      <name val="Calibri"/>
      <family val="2"/>
      <scheme val="minor"/>
    </font>
    <font>
      <sz val="11"/>
      <color rgb="FF0070C0"/>
      <name val="Calibri"/>
      <family val="2"/>
      <scheme val="minor"/>
    </font>
    <font>
      <b/>
      <sz val="11"/>
      <color rgb="FF0070C0"/>
      <name val="Calibri"/>
      <family val="2"/>
      <scheme val="minor"/>
    </font>
    <font>
      <sz val="9"/>
      <color indexed="81"/>
      <name val="Tahoma"/>
      <family val="2"/>
    </font>
    <font>
      <b/>
      <sz val="9"/>
      <color indexed="81"/>
      <name val="Tahoma"/>
      <family val="2"/>
    </font>
    <font>
      <sz val="11"/>
      <color rgb="FFFF0000"/>
      <name val="Calibri"/>
      <family val="2"/>
      <scheme val="minor"/>
    </font>
    <font>
      <b/>
      <sz val="16"/>
      <color theme="3" tint="-0.249977111117893"/>
      <name val="Calibri"/>
      <family val="2"/>
      <scheme val="minor"/>
    </font>
    <font>
      <b/>
      <i/>
      <sz val="11"/>
      <color theme="1"/>
      <name val="Calibri"/>
      <family val="2"/>
      <scheme val="minor"/>
    </font>
    <font>
      <sz val="11"/>
      <color theme="1"/>
      <name val="Calibri"/>
      <family val="2"/>
    </font>
    <font>
      <sz val="11"/>
      <color theme="1"/>
      <name val="Calibri"/>
      <family val="2"/>
      <scheme val="minor"/>
    </font>
    <font>
      <b/>
      <sz val="11"/>
      <name val="Calibri"/>
      <family val="2"/>
      <scheme val="minor"/>
    </font>
    <font>
      <b/>
      <i/>
      <sz val="11"/>
      <name val="Calibri"/>
      <family val="2"/>
      <scheme val="minor"/>
    </font>
    <font>
      <b/>
      <sz val="16"/>
      <color rgb="FFFF0000"/>
      <name val="Calibri"/>
      <family val="2"/>
      <scheme val="minor"/>
    </font>
    <font>
      <i/>
      <sz val="11"/>
      <name val="Calibri"/>
      <family val="2"/>
      <scheme val="minor"/>
    </font>
    <font>
      <i/>
      <sz val="11"/>
      <color rgb="FF0070C0"/>
      <name val="Calibri"/>
      <family val="2"/>
      <scheme val="minor"/>
    </font>
    <font>
      <b/>
      <i/>
      <sz val="11"/>
      <color rgb="FFFF0000"/>
      <name val="Calibri"/>
      <family val="2"/>
      <scheme val="minor"/>
    </font>
    <font>
      <b/>
      <sz val="16"/>
      <color rgb="FF0070C0"/>
      <name val="Calibri"/>
      <family val="2"/>
      <scheme val="minor"/>
    </font>
    <font>
      <b/>
      <sz val="16"/>
      <name val="Calibri"/>
      <family val="2"/>
      <scheme val="minor"/>
    </font>
    <font>
      <b/>
      <sz val="12"/>
      <name val="Calibri"/>
      <family val="2"/>
      <scheme val="minor"/>
    </font>
    <font>
      <sz val="11"/>
      <color rgb="FF4B876C"/>
      <name val="Calibri"/>
      <family val="2"/>
      <scheme val="minor"/>
    </font>
    <font>
      <sz val="12"/>
      <name val="Calibri"/>
      <family val="2"/>
      <scheme val="minor"/>
    </font>
    <font>
      <b/>
      <sz val="14"/>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6" tint="0.39997558519241921"/>
        <bgColor indexed="65"/>
      </patternFill>
    </fill>
  </fills>
  <borders count="46">
    <border>
      <left/>
      <right/>
      <top/>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style="thin">
        <color theme="0" tint="-0.149967955565050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theme="0" tint="-0.14996795556505021"/>
      </left>
      <right/>
      <top style="thin">
        <color indexed="64"/>
      </top>
      <bottom/>
      <diagonal/>
    </border>
    <border>
      <left style="thin">
        <color theme="0" tint="-0.14996795556505021"/>
      </left>
      <right/>
      <top/>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21" fillId="0" borderId="0" applyFont="0" applyFill="0" applyBorder="0" applyAlignment="0" applyProtection="0"/>
    <xf numFmtId="0" fontId="21" fillId="9" borderId="0" applyNumberFormat="0" applyBorder="0" applyAlignment="0" applyProtection="0"/>
  </cellStyleXfs>
  <cellXfs count="293">
    <xf numFmtId="0" fontId="0" fillId="0" borderId="0" xfId="0"/>
    <xf numFmtId="0" fontId="2" fillId="0" borderId="0" xfId="0" applyFont="1"/>
    <xf numFmtId="0" fontId="0" fillId="0" borderId="0" xfId="0" applyAlignment="1">
      <alignment wrapText="1"/>
    </xf>
    <xf numFmtId="0" fontId="0" fillId="0" borderId="1" xfId="0" applyBorder="1" applyAlignment="1">
      <alignment wrapText="1"/>
    </xf>
    <xf numFmtId="0" fontId="1" fillId="0" borderId="0" xfId="0" applyFont="1" applyAlignment="1">
      <alignment wrapText="1"/>
    </xf>
    <xf numFmtId="0" fontId="18" fillId="0" borderId="0" xfId="0" applyFont="1"/>
    <xf numFmtId="0" fontId="0" fillId="5" borderId="0" xfId="0" applyFill="1" applyAlignment="1">
      <alignment wrapText="1"/>
    </xf>
    <xf numFmtId="0" fontId="5" fillId="0" borderId="1" xfId="0" applyFont="1" applyBorder="1" applyAlignment="1">
      <alignment wrapText="1"/>
    </xf>
    <xf numFmtId="0" fontId="4" fillId="0" borderId="0" xfId="0" applyFont="1" applyAlignment="1">
      <alignment wrapText="1"/>
    </xf>
    <xf numFmtId="3" fontId="10" fillId="5" borderId="0" xfId="0" applyNumberFormat="1" applyFont="1" applyFill="1" applyAlignment="1">
      <alignment wrapText="1"/>
    </xf>
    <xf numFmtId="0" fontId="4" fillId="5" borderId="0" xfId="0" applyFont="1" applyFill="1" applyAlignment="1">
      <alignment wrapText="1"/>
    </xf>
    <xf numFmtId="3" fontId="10" fillId="0" borderId="0" xfId="0" applyNumberFormat="1" applyFont="1" applyAlignment="1">
      <alignment wrapText="1"/>
    </xf>
    <xf numFmtId="0" fontId="7" fillId="0" borderId="0" xfId="0" applyFont="1" applyAlignment="1">
      <alignment wrapText="1"/>
    </xf>
    <xf numFmtId="0" fontId="17" fillId="0" borderId="0" xfId="0" applyFont="1" applyAlignment="1">
      <alignment wrapText="1"/>
    </xf>
    <xf numFmtId="3" fontId="0" fillId="0" borderId="0" xfId="0" applyNumberFormat="1" applyAlignment="1">
      <alignment wrapText="1"/>
    </xf>
    <xf numFmtId="0" fontId="17" fillId="5" borderId="0" xfId="0" applyFont="1" applyFill="1" applyAlignment="1">
      <alignment wrapText="1"/>
    </xf>
    <xf numFmtId="0" fontId="3" fillId="0" borderId="0" xfId="0" applyFont="1" applyAlignment="1">
      <alignment wrapText="1"/>
    </xf>
    <xf numFmtId="0" fontId="0" fillId="0" borderId="8" xfId="0" applyBorder="1" applyAlignment="1">
      <alignment wrapText="1"/>
    </xf>
    <xf numFmtId="0" fontId="0" fillId="0" borderId="12" xfId="0" applyBorder="1" applyAlignment="1">
      <alignment wrapText="1"/>
    </xf>
    <xf numFmtId="0" fontId="8" fillId="0" borderId="0" xfId="0" applyFont="1" applyAlignment="1">
      <alignment wrapText="1"/>
    </xf>
    <xf numFmtId="0" fontId="1" fillId="0" borderId="8" xfId="0" applyFont="1" applyBorder="1" applyAlignment="1">
      <alignment wrapText="1"/>
    </xf>
    <xf numFmtId="0" fontId="1" fillId="0" borderId="9" xfId="0" applyFont="1" applyBorder="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1" fillId="0" borderId="16" xfId="0" applyFont="1" applyBorder="1" applyAlignment="1">
      <alignment wrapText="1"/>
    </xf>
    <xf numFmtId="0" fontId="1" fillId="0" borderId="17" xfId="0" applyFont="1" applyBorder="1" applyAlignment="1">
      <alignment wrapText="1"/>
    </xf>
    <xf numFmtId="0" fontId="19" fillId="0" borderId="8" xfId="0" applyFont="1" applyBorder="1" applyAlignment="1">
      <alignment wrapText="1"/>
    </xf>
    <xf numFmtId="0" fontId="0" fillId="0" borderId="0" xfId="0" applyAlignment="1">
      <alignment horizontal="right" wrapText="1"/>
    </xf>
    <xf numFmtId="0" fontId="0" fillId="0" borderId="1" xfId="0" applyBorder="1" applyAlignment="1">
      <alignment horizontal="right" wrapText="1"/>
    </xf>
    <xf numFmtId="0" fontId="8" fillId="0" borderId="1" xfId="0" applyFont="1" applyBorder="1" applyAlignment="1">
      <alignment horizontal="right" wrapText="1"/>
    </xf>
    <xf numFmtId="0" fontId="0" fillId="0" borderId="0" xfId="0" applyAlignment="1">
      <alignment horizontal="left" wrapText="1"/>
    </xf>
    <xf numFmtId="0" fontId="9" fillId="0" borderId="0" xfId="0" applyFont="1" applyAlignment="1">
      <alignment horizontal="left" wrapText="1"/>
    </xf>
    <xf numFmtId="0" fontId="6" fillId="0" borderId="0" xfId="0" applyFont="1" applyAlignment="1">
      <alignment horizontal="center" wrapText="1"/>
    </xf>
    <xf numFmtId="166" fontId="0" fillId="0" borderId="0" xfId="0" applyNumberFormat="1" applyAlignment="1">
      <alignment wrapText="1"/>
    </xf>
    <xf numFmtId="164" fontId="0" fillId="0" borderId="0" xfId="0" applyNumberFormat="1" applyAlignment="1">
      <alignment horizontal="right" wrapText="1"/>
    </xf>
    <xf numFmtId="2" fontId="0" fillId="0" borderId="0" xfId="0" applyNumberFormat="1" applyAlignment="1">
      <alignment wrapText="1"/>
    </xf>
    <xf numFmtId="164" fontId="0" fillId="0" borderId="0" xfId="0" applyNumberFormat="1" applyAlignment="1">
      <alignment wrapText="1"/>
    </xf>
    <xf numFmtId="0" fontId="0" fillId="2" borderId="1" xfId="0" applyFill="1" applyBorder="1" applyAlignment="1">
      <alignment horizontal="right" wrapText="1"/>
    </xf>
    <xf numFmtId="0" fontId="2" fillId="0" borderId="0" xfId="0" applyFont="1" applyAlignment="1">
      <alignment horizontal="center" wrapText="1"/>
    </xf>
    <xf numFmtId="0" fontId="0" fillId="5" borderId="0" xfId="0" applyFill="1" applyAlignment="1">
      <alignment horizontal="center" wrapText="1"/>
    </xf>
    <xf numFmtId="0" fontId="1" fillId="0" borderId="0" xfId="0" applyFont="1" applyAlignment="1">
      <alignment horizontal="left"/>
    </xf>
    <xf numFmtId="0" fontId="0" fillId="0" borderId="7" xfId="0" applyBorder="1" applyAlignment="1">
      <alignment horizontal="center" wrapText="1"/>
    </xf>
    <xf numFmtId="164" fontId="0" fillId="4" borderId="9" xfId="0" applyNumberFormat="1" applyFill="1" applyBorder="1" applyAlignment="1">
      <alignment horizontal="right" wrapText="1"/>
    </xf>
    <xf numFmtId="0" fontId="0" fillId="0" borderId="10" xfId="0" applyBorder="1" applyAlignment="1">
      <alignment horizontal="center" wrapText="1"/>
    </xf>
    <xf numFmtId="2" fontId="0" fillId="4" borderId="11" xfId="0" applyNumberFormat="1" applyFill="1" applyBorder="1" applyAlignment="1">
      <alignment horizontal="right" wrapText="1"/>
    </xf>
    <xf numFmtId="2" fontId="0" fillId="4" borderId="11" xfId="0" applyNumberFormat="1" applyFill="1" applyBorder="1" applyAlignment="1">
      <alignment wrapText="1"/>
    </xf>
    <xf numFmtId="0" fontId="0" fillId="0" borderId="12" xfId="0" applyBorder="1" applyAlignment="1">
      <alignment horizontal="center" wrapText="1"/>
    </xf>
    <xf numFmtId="164" fontId="0" fillId="4" borderId="13" xfId="0" applyNumberFormat="1" applyFill="1" applyBorder="1" applyAlignment="1">
      <alignment wrapText="1"/>
    </xf>
    <xf numFmtId="164" fontId="0" fillId="4" borderId="11" xfId="0" applyNumberFormat="1" applyFill="1" applyBorder="1" applyAlignment="1">
      <alignment horizontal="right" wrapText="1"/>
    </xf>
    <xf numFmtId="0" fontId="1" fillId="0" borderId="16" xfId="0" applyFont="1" applyBorder="1" applyAlignment="1">
      <alignment horizontal="center" wrapText="1"/>
    </xf>
    <xf numFmtId="1" fontId="0" fillId="4" borderId="11" xfId="0" applyNumberFormat="1" applyFill="1" applyBorder="1" applyAlignment="1">
      <alignment horizontal="right" wrapText="1"/>
    </xf>
    <xf numFmtId="1" fontId="0" fillId="4" borderId="11" xfId="0" applyNumberFormat="1" applyFill="1" applyBorder="1" applyAlignment="1">
      <alignment wrapText="1"/>
    </xf>
    <xf numFmtId="1" fontId="0" fillId="4" borderId="13" xfId="0" applyNumberFormat="1" applyFill="1" applyBorder="1" applyAlignment="1">
      <alignment wrapText="1"/>
    </xf>
    <xf numFmtId="0" fontId="1" fillId="0" borderId="7" xfId="0" applyFont="1" applyBorder="1" applyAlignment="1">
      <alignment horizontal="center" wrapText="1"/>
    </xf>
    <xf numFmtId="3" fontId="10" fillId="3" borderId="11" xfId="0" applyNumberFormat="1" applyFont="1" applyFill="1" applyBorder="1" applyAlignment="1">
      <alignment horizontal="left" wrapText="1"/>
    </xf>
    <xf numFmtId="3" fontId="8" fillId="4" borderId="13" xfId="0" applyNumberFormat="1" applyFont="1" applyFill="1" applyBorder="1" applyAlignment="1">
      <alignment horizontal="right" wrapText="1"/>
    </xf>
    <xf numFmtId="1" fontId="0" fillId="4" borderId="9" xfId="0" applyNumberFormat="1" applyFill="1" applyBorder="1" applyAlignment="1">
      <alignment horizontal="right" wrapText="1"/>
    </xf>
    <xf numFmtId="164" fontId="0" fillId="4" borderId="11" xfId="0" applyNumberFormat="1" applyFill="1" applyBorder="1" applyAlignment="1">
      <alignment wrapText="1"/>
    </xf>
    <xf numFmtId="3" fontId="8" fillId="2" borderId="13" xfId="0" applyNumberFormat="1" applyFont="1" applyFill="1" applyBorder="1" applyAlignment="1">
      <alignment horizontal="right" wrapText="1"/>
    </xf>
    <xf numFmtId="0" fontId="1" fillId="0" borderId="15" xfId="0" applyFont="1" applyBorder="1" applyAlignment="1">
      <alignment horizontal="center" wrapText="1"/>
    </xf>
    <xf numFmtId="3" fontId="0" fillId="4" borderId="11" xfId="0" applyNumberFormat="1" applyFill="1" applyBorder="1" applyAlignment="1">
      <alignment horizontal="right" wrapText="1"/>
    </xf>
    <xf numFmtId="3" fontId="0" fillId="4" borderId="11" xfId="0" applyNumberFormat="1" applyFill="1" applyBorder="1" applyAlignment="1">
      <alignment wrapText="1"/>
    </xf>
    <xf numFmtId="3" fontId="0" fillId="4" borderId="13" xfId="0" applyNumberFormat="1" applyFill="1" applyBorder="1" applyAlignment="1">
      <alignment wrapText="1"/>
    </xf>
    <xf numFmtId="165" fontId="0" fillId="4" borderId="11" xfId="0" applyNumberFormat="1" applyFill="1" applyBorder="1" applyAlignment="1">
      <alignment horizontal="right" wrapText="1"/>
    </xf>
    <xf numFmtId="3" fontId="0" fillId="4" borderId="13" xfId="0" applyNumberFormat="1" applyFill="1" applyBorder="1" applyAlignment="1">
      <alignment horizontal="right" wrapText="1"/>
    </xf>
    <xf numFmtId="3" fontId="0" fillId="4" borderId="9" xfId="0" applyNumberFormat="1" applyFill="1" applyBorder="1" applyAlignment="1">
      <alignment horizontal="right" wrapText="1"/>
    </xf>
    <xf numFmtId="164" fontId="0" fillId="4" borderId="13" xfId="0" applyNumberFormat="1" applyFill="1" applyBorder="1" applyAlignment="1">
      <alignment horizontal="right" wrapText="1"/>
    </xf>
    <xf numFmtId="3" fontId="22" fillId="0" borderId="11" xfId="0" applyNumberFormat="1" applyFont="1" applyBorder="1" applyAlignment="1">
      <alignment horizontal="center" wrapText="1"/>
    </xf>
    <xf numFmtId="0" fontId="8" fillId="0" borderId="0" xfId="0" applyFont="1" applyAlignment="1">
      <alignment horizontal="left" wrapText="1"/>
    </xf>
    <xf numFmtId="0" fontId="0" fillId="0" borderId="1" xfId="0" applyBorder="1" applyAlignment="1">
      <alignment horizontal="left" wrapText="1"/>
    </xf>
    <xf numFmtId="0" fontId="8" fillId="0" borderId="8" xfId="0" applyFont="1" applyBorder="1" applyAlignment="1">
      <alignment horizontal="right" wrapText="1"/>
    </xf>
    <xf numFmtId="0" fontId="8" fillId="0" borderId="0" xfId="0" applyFont="1" applyAlignment="1">
      <alignment horizontal="right" wrapText="1"/>
    </xf>
    <xf numFmtId="0" fontId="0" fillId="0" borderId="9" xfId="0" applyBorder="1" applyAlignment="1">
      <alignment wrapText="1"/>
    </xf>
    <xf numFmtId="4" fontId="8" fillId="4" borderId="11" xfId="0" applyNumberFormat="1" applyFont="1" applyFill="1" applyBorder="1" applyAlignment="1">
      <alignment horizontal="right" wrapText="1"/>
    </xf>
    <xf numFmtId="3" fontId="8" fillId="4" borderId="11" xfId="0" applyNumberFormat="1" applyFont="1" applyFill="1" applyBorder="1" applyAlignment="1">
      <alignment horizontal="right" wrapText="1"/>
    </xf>
    <xf numFmtId="3" fontId="8" fillId="4" borderId="11" xfId="0" applyNumberFormat="1" applyFont="1" applyFill="1" applyBorder="1" applyAlignment="1">
      <alignment wrapText="1"/>
    </xf>
    <xf numFmtId="0" fontId="23" fillId="0" borderId="8" xfId="0" applyFont="1" applyBorder="1" applyAlignment="1">
      <alignment wrapText="1"/>
    </xf>
    <xf numFmtId="0" fontId="1" fillId="0" borderId="0" xfId="0" applyFont="1"/>
    <xf numFmtId="3" fontId="10" fillId="0" borderId="0" xfId="0" applyNumberFormat="1" applyFont="1" applyAlignment="1">
      <alignment horizontal="left" wrapText="1"/>
    </xf>
    <xf numFmtId="0" fontId="1" fillId="0" borderId="17" xfId="0" applyFont="1" applyBorder="1" applyAlignment="1">
      <alignment horizontal="center" wrapText="1"/>
    </xf>
    <xf numFmtId="0" fontId="1" fillId="9" borderId="19" xfId="2" applyFont="1" applyBorder="1"/>
    <xf numFmtId="0" fontId="0" fillId="0" borderId="21" xfId="0" applyBorder="1" applyAlignment="1">
      <alignment wrapText="1"/>
    </xf>
    <xf numFmtId="0" fontId="0" fillId="0" borderId="21" xfId="0" quotePrefix="1" applyBorder="1" applyAlignment="1">
      <alignment wrapText="1"/>
    </xf>
    <xf numFmtId="0" fontId="1" fillId="0" borderId="22" xfId="2" applyFont="1" applyFill="1" applyBorder="1"/>
    <xf numFmtId="0" fontId="1" fillId="0" borderId="0" xfId="2" applyFont="1" applyFill="1" applyBorder="1"/>
    <xf numFmtId="0" fontId="0" fillId="0" borderId="23" xfId="0" applyBorder="1"/>
    <xf numFmtId="3" fontId="10" fillId="0" borderId="20" xfId="0" applyNumberFormat="1" applyFont="1" applyBorder="1" applyAlignment="1">
      <alignment horizontal="left" wrapText="1"/>
    </xf>
    <xf numFmtId="3" fontId="10" fillId="0" borderId="19" xfId="0" applyNumberFormat="1" applyFont="1" applyBorder="1" applyAlignment="1">
      <alignment horizontal="left" wrapText="1"/>
    </xf>
    <xf numFmtId="0" fontId="1" fillId="0" borderId="19" xfId="0" applyFont="1" applyBorder="1"/>
    <xf numFmtId="0" fontId="1" fillId="0" borderId="0" xfId="0" quotePrefix="1" applyFont="1"/>
    <xf numFmtId="0" fontId="1" fillId="0" borderId="21" xfId="0" applyFont="1" applyBorder="1"/>
    <xf numFmtId="0" fontId="0" fillId="0" borderId="11" xfId="0" applyBorder="1"/>
    <xf numFmtId="3" fontId="10" fillId="0" borderId="22" xfId="0" applyNumberFormat="1" applyFont="1" applyBorder="1" applyAlignment="1">
      <alignment horizontal="left" wrapText="1"/>
    </xf>
    <xf numFmtId="0" fontId="0" fillId="0" borderId="24" xfId="0" applyBorder="1" applyAlignment="1">
      <alignment wrapText="1"/>
    </xf>
    <xf numFmtId="0" fontId="1" fillId="9" borderId="21" xfId="2" applyFont="1" applyBorder="1"/>
    <xf numFmtId="0" fontId="1" fillId="0" borderId="11" xfId="0" applyFont="1" applyBorder="1" applyAlignment="1">
      <alignment horizontal="center" wrapText="1"/>
    </xf>
    <xf numFmtId="0" fontId="1" fillId="0" borderId="10" xfId="0" applyFont="1" applyBorder="1" applyAlignment="1">
      <alignment horizontal="center" wrapText="1"/>
    </xf>
    <xf numFmtId="3" fontId="8" fillId="7" borderId="11" xfId="0" applyNumberFormat="1" applyFont="1" applyFill="1" applyBorder="1" applyAlignment="1">
      <alignment horizontal="left" wrapText="1"/>
    </xf>
    <xf numFmtId="4" fontId="10" fillId="3" borderId="11" xfId="0" applyNumberFormat="1" applyFont="1" applyFill="1" applyBorder="1" applyAlignment="1">
      <alignment horizontal="left" wrapText="1"/>
    </xf>
    <xf numFmtId="0" fontId="13" fillId="3" borderId="11" xfId="0" applyFont="1" applyFill="1" applyBorder="1" applyAlignment="1">
      <alignment horizontal="left" wrapText="1"/>
    </xf>
    <xf numFmtId="3" fontId="8" fillId="2" borderId="13" xfId="0" applyNumberFormat="1" applyFont="1" applyFill="1" applyBorder="1" applyAlignment="1">
      <alignment wrapText="1"/>
    </xf>
    <xf numFmtId="3" fontId="0" fillId="0" borderId="9" xfId="0" applyNumberFormat="1" applyBorder="1" applyAlignment="1">
      <alignment horizontal="right" wrapText="1"/>
    </xf>
    <xf numFmtId="3" fontId="13" fillId="3" borderId="11" xfId="0" applyNumberFormat="1" applyFont="1" applyFill="1" applyBorder="1" applyAlignment="1">
      <alignment horizontal="left" wrapText="1"/>
    </xf>
    <xf numFmtId="3" fontId="8" fillId="2" borderId="11" xfId="0" applyNumberFormat="1" applyFont="1" applyFill="1" applyBorder="1" applyAlignment="1">
      <alignment wrapText="1"/>
    </xf>
    <xf numFmtId="3" fontId="13" fillId="0" borderId="9" xfId="0" applyNumberFormat="1" applyFont="1" applyBorder="1" applyAlignment="1">
      <alignment wrapText="1"/>
    </xf>
    <xf numFmtId="3" fontId="8" fillId="0" borderId="9" xfId="0" applyNumberFormat="1" applyFont="1" applyBorder="1" applyAlignment="1">
      <alignment wrapText="1"/>
    </xf>
    <xf numFmtId="3" fontId="10" fillId="3" borderId="9" xfId="0" applyNumberFormat="1" applyFont="1" applyFill="1" applyBorder="1" applyAlignment="1">
      <alignment horizontal="left" wrapText="1"/>
    </xf>
    <xf numFmtId="3" fontId="13" fillId="3" borderId="13" xfId="0" applyNumberFormat="1" applyFont="1" applyFill="1" applyBorder="1" applyAlignment="1">
      <alignment horizontal="left" wrapText="1"/>
    </xf>
    <xf numFmtId="3" fontId="0" fillId="4" borderId="15" xfId="0" applyNumberFormat="1" applyFill="1" applyBorder="1" applyAlignment="1">
      <alignment wrapText="1"/>
    </xf>
    <xf numFmtId="0" fontId="5" fillId="0" borderId="0" xfId="0" applyFont="1" applyAlignment="1">
      <alignment wrapText="1"/>
    </xf>
    <xf numFmtId="0" fontId="9" fillId="0" borderId="0" xfId="0" applyFont="1" applyAlignment="1">
      <alignment wrapText="1"/>
    </xf>
    <xf numFmtId="0" fontId="24" fillId="0" borderId="0" xfId="0" applyFont="1"/>
    <xf numFmtId="3" fontId="13" fillId="0" borderId="19" xfId="0" applyNumberFormat="1" applyFont="1" applyBorder="1" applyAlignment="1">
      <alignment horizontal="left" wrapText="1"/>
    </xf>
    <xf numFmtId="0" fontId="13" fillId="0" borderId="0" xfId="0" applyFont="1" applyAlignment="1">
      <alignment horizontal="left" wrapText="1"/>
    </xf>
    <xf numFmtId="0" fontId="13" fillId="0" borderId="19" xfId="0" applyFont="1" applyBorder="1" applyAlignment="1">
      <alignment horizontal="left"/>
    </xf>
    <xf numFmtId="0" fontId="22" fillId="0" borderId="0" xfId="0" applyFont="1" applyAlignment="1">
      <alignment horizontal="center" wrapText="1"/>
    </xf>
    <xf numFmtId="0" fontId="22" fillId="0" borderId="0" xfId="0" applyFont="1" applyAlignment="1">
      <alignment horizontal="left" wrapText="1"/>
    </xf>
    <xf numFmtId="0" fontId="22" fillId="9" borderId="19" xfId="2" applyFont="1" applyBorder="1"/>
    <xf numFmtId="0" fontId="8" fillId="0" borderId="21" xfId="0" quotePrefix="1" applyFont="1" applyBorder="1" applyAlignment="1">
      <alignment wrapText="1"/>
    </xf>
    <xf numFmtId="0" fontId="22" fillId="0" borderId="0" xfId="0" applyFont="1"/>
    <xf numFmtId="3" fontId="8" fillId="0" borderId="19" xfId="0" applyNumberFormat="1" applyFont="1" applyBorder="1" applyAlignment="1">
      <alignment horizontal="left" wrapText="1"/>
    </xf>
    <xf numFmtId="0" fontId="8" fillId="0" borderId="21" xfId="0" applyFont="1" applyBorder="1" applyAlignment="1">
      <alignment wrapText="1"/>
    </xf>
    <xf numFmtId="0" fontId="8" fillId="0" borderId="17" xfId="0" applyFont="1" applyBorder="1" applyAlignment="1">
      <alignment horizontal="right" wrapText="1"/>
    </xf>
    <xf numFmtId="0" fontId="9" fillId="0" borderId="21" xfId="0" applyFont="1" applyBorder="1"/>
    <xf numFmtId="0" fontId="1" fillId="9" borderId="21" xfId="2" applyFont="1" applyBorder="1" applyAlignment="1">
      <alignment wrapText="1"/>
    </xf>
    <xf numFmtId="0" fontId="1" fillId="0" borderId="26" xfId="0" applyFont="1" applyBorder="1" applyAlignment="1">
      <alignment horizontal="center" wrapText="1"/>
    </xf>
    <xf numFmtId="0" fontId="1" fillId="0" borderId="27" xfId="0" applyFont="1" applyBorder="1" applyAlignment="1">
      <alignment horizontal="center" wrapText="1"/>
    </xf>
    <xf numFmtId="3" fontId="13" fillId="3" borderId="0" xfId="0" applyNumberFormat="1" applyFont="1" applyFill="1" applyAlignment="1">
      <alignment horizontal="right" wrapText="1"/>
    </xf>
    <xf numFmtId="0" fontId="13" fillId="3" borderId="0" xfId="0" quotePrefix="1" applyFont="1" applyFill="1"/>
    <xf numFmtId="3" fontId="13" fillId="3" borderId="20" xfId="0" applyNumberFormat="1" applyFont="1" applyFill="1" applyBorder="1" applyAlignment="1">
      <alignment horizontal="right" wrapText="1"/>
    </xf>
    <xf numFmtId="3" fontId="13" fillId="3" borderId="19" xfId="0" applyNumberFormat="1" applyFont="1" applyFill="1" applyBorder="1" applyAlignment="1">
      <alignment horizontal="right" wrapText="1"/>
    </xf>
    <xf numFmtId="0" fontId="22" fillId="9" borderId="19" xfId="2" applyFont="1" applyBorder="1" applyAlignment="1">
      <alignment wrapText="1"/>
    </xf>
    <xf numFmtId="0" fontId="1" fillId="9" borderId="19" xfId="2" applyFont="1" applyBorder="1" applyAlignment="1">
      <alignment wrapText="1"/>
    </xf>
    <xf numFmtId="0" fontId="1" fillId="0" borderId="19" xfId="2" applyFont="1" applyFill="1" applyBorder="1" applyAlignment="1">
      <alignment wrapText="1"/>
    </xf>
    <xf numFmtId="3" fontId="13" fillId="0" borderId="19" xfId="0" applyNumberFormat="1" applyFont="1" applyBorder="1" applyAlignment="1">
      <alignment horizontal="right" wrapText="1"/>
    </xf>
    <xf numFmtId="3" fontId="13" fillId="0" borderId="11" xfId="0" applyNumberFormat="1" applyFont="1" applyBorder="1" applyAlignment="1">
      <alignment wrapText="1"/>
    </xf>
    <xf numFmtId="0" fontId="26" fillId="0" borderId="9" xfId="0" applyFont="1" applyBorder="1" applyAlignment="1">
      <alignment horizontal="left" wrapText="1"/>
    </xf>
    <xf numFmtId="0" fontId="26" fillId="0" borderId="11" xfId="0" applyFont="1" applyBorder="1" applyAlignment="1">
      <alignment horizontal="left" wrapText="1"/>
    </xf>
    <xf numFmtId="0" fontId="14" fillId="0" borderId="11" xfId="0" applyFont="1" applyBorder="1" applyAlignment="1">
      <alignment horizontal="center" wrapText="1"/>
    </xf>
    <xf numFmtId="0" fontId="13" fillId="0" borderId="11" xfId="0" applyFont="1" applyBorder="1" applyAlignment="1">
      <alignment wrapText="1"/>
    </xf>
    <xf numFmtId="0" fontId="26" fillId="0" borderId="11" xfId="0" applyFont="1" applyBorder="1"/>
    <xf numFmtId="0" fontId="13" fillId="0" borderId="11" xfId="0" applyFont="1" applyBorder="1"/>
    <xf numFmtId="3" fontId="8" fillId="4" borderId="13" xfId="0" applyNumberFormat="1" applyFont="1" applyFill="1" applyBorder="1" applyAlignment="1">
      <alignment wrapText="1"/>
    </xf>
    <xf numFmtId="3" fontId="27" fillId="0" borderId="0" xfId="0" applyNumberFormat="1" applyFont="1" applyAlignment="1">
      <alignment wrapText="1"/>
    </xf>
    <xf numFmtId="164" fontId="27" fillId="0" borderId="0" xfId="0" applyNumberFormat="1" applyFont="1" applyAlignment="1">
      <alignment wrapText="1"/>
    </xf>
    <xf numFmtId="3" fontId="17" fillId="0" borderId="0" xfId="0" applyNumberFormat="1" applyFont="1" applyAlignment="1">
      <alignment wrapText="1"/>
    </xf>
    <xf numFmtId="164" fontId="17" fillId="0" borderId="0" xfId="0" applyNumberFormat="1" applyFont="1" applyAlignment="1">
      <alignment wrapText="1"/>
    </xf>
    <xf numFmtId="0" fontId="17" fillId="0" borderId="0" xfId="0" applyFont="1" applyAlignment="1">
      <alignment vertical="center"/>
    </xf>
    <xf numFmtId="0" fontId="12" fillId="0" borderId="31" xfId="0" applyFont="1" applyBorder="1"/>
    <xf numFmtId="0" fontId="1" fillId="0" borderId="28" xfId="0" applyFont="1" applyBorder="1" applyAlignment="1">
      <alignment wrapText="1"/>
    </xf>
    <xf numFmtId="0" fontId="0" fillId="0" borderId="28" xfId="0" applyBorder="1" applyAlignment="1">
      <alignment wrapText="1"/>
    </xf>
    <xf numFmtId="0" fontId="17" fillId="0" borderId="28" xfId="0" applyFont="1" applyBorder="1" applyAlignment="1">
      <alignment vertical="center"/>
    </xf>
    <xf numFmtId="0" fontId="0" fillId="0" borderId="18" xfId="0" applyBorder="1" applyAlignment="1">
      <alignment wrapText="1"/>
    </xf>
    <xf numFmtId="0" fontId="0" fillId="0" borderId="32" xfId="0" applyBorder="1" applyAlignment="1">
      <alignment wrapText="1"/>
    </xf>
    <xf numFmtId="0" fontId="8" fillId="0" borderId="8" xfId="0" applyFont="1" applyBorder="1" applyAlignment="1">
      <alignment horizontal="left" wrapText="1"/>
    </xf>
    <xf numFmtId="0" fontId="0" fillId="0" borderId="37" xfId="0" applyBorder="1" applyAlignment="1">
      <alignment wrapText="1"/>
    </xf>
    <xf numFmtId="0" fontId="22" fillId="0" borderId="39" xfId="0" applyFont="1" applyBorder="1" applyAlignment="1">
      <alignment wrapText="1"/>
    </xf>
    <xf numFmtId="1" fontId="22" fillId="0" borderId="39" xfId="0" applyNumberFormat="1" applyFont="1" applyBorder="1" applyAlignment="1">
      <alignment wrapText="1"/>
    </xf>
    <xf numFmtId="1" fontId="22" fillId="0" borderId="40" xfId="0" applyNumberFormat="1" applyFont="1" applyBorder="1" applyAlignment="1">
      <alignment wrapText="1"/>
    </xf>
    <xf numFmtId="0" fontId="1" fillId="0" borderId="41" xfId="0" applyFont="1" applyBorder="1" applyAlignment="1">
      <alignment horizontal="center" wrapText="1"/>
    </xf>
    <xf numFmtId="0" fontId="1" fillId="0" borderId="18" xfId="0" applyFont="1" applyBorder="1" applyAlignment="1">
      <alignment wrapText="1"/>
    </xf>
    <xf numFmtId="0" fontId="22" fillId="0" borderId="25" xfId="0" applyFont="1" applyBorder="1" applyAlignment="1">
      <alignment horizontal="center" wrapText="1"/>
    </xf>
    <xf numFmtId="0" fontId="22" fillId="0" borderId="11" xfId="0" applyFont="1" applyBorder="1" applyAlignment="1">
      <alignment wrapText="1"/>
    </xf>
    <xf numFmtId="1" fontId="22" fillId="0" borderId="36" xfId="0" applyNumberFormat="1" applyFont="1" applyBorder="1" applyAlignment="1">
      <alignment wrapText="1"/>
    </xf>
    <xf numFmtId="0" fontId="0" fillId="0" borderId="10" xfId="0" applyBorder="1" applyAlignment="1">
      <alignment wrapText="1"/>
    </xf>
    <xf numFmtId="14" fontId="28" fillId="3" borderId="9" xfId="0" applyNumberFormat="1" applyFont="1" applyFill="1" applyBorder="1" applyAlignment="1">
      <alignment horizontal="right"/>
    </xf>
    <xf numFmtId="0" fontId="28" fillId="3" borderId="13" xfId="0" applyFont="1" applyFill="1" applyBorder="1" applyAlignment="1">
      <alignment horizontal="right"/>
    </xf>
    <xf numFmtId="0" fontId="8" fillId="0" borderId="8" xfId="0" applyFont="1" applyBorder="1" applyAlignment="1">
      <alignment wrapText="1"/>
    </xf>
    <xf numFmtId="0" fontId="22" fillId="0" borderId="33" xfId="0" applyFont="1" applyBorder="1" applyAlignment="1">
      <alignment wrapText="1"/>
    </xf>
    <xf numFmtId="0" fontId="22" fillId="0" borderId="1" xfId="0" applyFont="1" applyBorder="1" applyAlignment="1">
      <alignment horizontal="center" wrapText="1"/>
    </xf>
    <xf numFmtId="0" fontId="22" fillId="0" borderId="13" xfId="0" applyFont="1" applyBorder="1" applyAlignment="1">
      <alignment horizontal="center" wrapText="1"/>
    </xf>
    <xf numFmtId="0" fontId="22" fillId="0" borderId="30" xfId="0" applyFont="1" applyBorder="1" applyAlignment="1">
      <alignment horizontal="center" wrapText="1"/>
    </xf>
    <xf numFmtId="0" fontId="22" fillId="0" borderId="34" xfId="0" applyFont="1" applyBorder="1" applyAlignment="1">
      <alignment wrapText="1"/>
    </xf>
    <xf numFmtId="2" fontId="22" fillId="6" borderId="11" xfId="0" applyNumberFormat="1" applyFont="1" applyFill="1" applyBorder="1" applyAlignment="1">
      <alignment horizontal="right" wrapText="1"/>
    </xf>
    <xf numFmtId="2" fontId="22" fillId="6" borderId="3" xfId="0" applyNumberFormat="1" applyFont="1" applyFill="1" applyBorder="1" applyAlignment="1">
      <alignment horizontal="right" wrapText="1"/>
    </xf>
    <xf numFmtId="2" fontId="22" fillId="6" borderId="11" xfId="0" applyNumberFormat="1" applyFont="1" applyFill="1" applyBorder="1" applyAlignment="1">
      <alignment wrapText="1"/>
    </xf>
    <xf numFmtId="2" fontId="22" fillId="6" borderId="3" xfId="0" applyNumberFormat="1" applyFont="1" applyFill="1" applyBorder="1" applyAlignment="1">
      <alignment wrapText="1"/>
    </xf>
    <xf numFmtId="0" fontId="22" fillId="0" borderId="35" xfId="0" applyFont="1" applyBorder="1" applyAlignment="1">
      <alignment wrapText="1"/>
    </xf>
    <xf numFmtId="0" fontId="22" fillId="0" borderId="5" xfId="0" applyFont="1" applyBorder="1" applyAlignment="1">
      <alignment horizontal="center" wrapText="1"/>
    </xf>
    <xf numFmtId="9" fontId="22" fillId="6" borderId="36" xfId="1" applyFont="1" applyFill="1" applyBorder="1" applyAlignment="1">
      <alignment wrapText="1"/>
    </xf>
    <xf numFmtId="9" fontId="22" fillId="6" borderId="6" xfId="1" applyFont="1" applyFill="1" applyBorder="1" applyAlignment="1">
      <alignment wrapText="1"/>
    </xf>
    <xf numFmtId="0" fontId="25" fillId="0" borderId="0" xfId="0" applyFont="1" applyAlignment="1">
      <alignment wrapText="1"/>
    </xf>
    <xf numFmtId="0" fontId="8" fillId="0" borderId="7" xfId="0" applyFont="1" applyBorder="1" applyAlignment="1">
      <alignment horizontal="center" wrapText="1"/>
    </xf>
    <xf numFmtId="0" fontId="8" fillId="0" borderId="10" xfId="0" applyFont="1" applyBorder="1" applyAlignment="1">
      <alignment horizontal="center" wrapText="1"/>
    </xf>
    <xf numFmtId="0" fontId="8" fillId="0" borderId="12" xfId="0" applyFont="1" applyBorder="1" applyAlignment="1">
      <alignment horizontal="center" wrapText="1"/>
    </xf>
    <xf numFmtId="0" fontId="22" fillId="0" borderId="35" xfId="0" applyFont="1" applyBorder="1" applyAlignment="1">
      <alignment horizontal="left" wrapText="1"/>
    </xf>
    <xf numFmtId="2" fontId="22" fillId="6" borderId="6" xfId="0" applyNumberFormat="1" applyFont="1" applyFill="1" applyBorder="1" applyAlignment="1">
      <alignment horizontal="right" wrapText="1"/>
    </xf>
    <xf numFmtId="0" fontId="8" fillId="0" borderId="1" xfId="0" applyFont="1" applyBorder="1" applyAlignment="1">
      <alignment horizontal="left" wrapText="1"/>
    </xf>
    <xf numFmtId="0" fontId="8" fillId="0" borderId="1" xfId="0" applyFont="1" applyBorder="1" applyAlignment="1">
      <alignment horizontal="center" wrapText="1"/>
    </xf>
    <xf numFmtId="4" fontId="13" fillId="3" borderId="11" xfId="0" applyNumberFormat="1" applyFont="1" applyFill="1" applyBorder="1" applyAlignment="1">
      <alignment horizontal="left" wrapText="1"/>
    </xf>
    <xf numFmtId="0" fontId="8" fillId="0" borderId="2" xfId="0" applyFont="1" applyBorder="1" applyAlignment="1">
      <alignment wrapText="1"/>
    </xf>
    <xf numFmtId="0" fontId="22" fillId="0" borderId="29" xfId="0" applyFont="1" applyBorder="1" applyAlignment="1">
      <alignment wrapText="1"/>
    </xf>
    <xf numFmtId="0" fontId="22" fillId="0" borderId="2" xfId="0" applyFont="1" applyBorder="1" applyAlignment="1">
      <alignment wrapText="1"/>
    </xf>
    <xf numFmtId="164" fontId="22" fillId="6" borderId="3" xfId="0" applyNumberFormat="1" applyFont="1" applyFill="1" applyBorder="1" applyAlignment="1">
      <alignment wrapText="1"/>
    </xf>
    <xf numFmtId="164" fontId="22" fillId="6" borderId="3" xfId="0" applyNumberFormat="1" applyFont="1" applyFill="1" applyBorder="1" applyAlignment="1">
      <alignment horizontal="right" wrapText="1"/>
    </xf>
    <xf numFmtId="164" fontId="22" fillId="6" borderId="6" xfId="0" applyNumberFormat="1" applyFont="1" applyFill="1" applyBorder="1" applyAlignment="1">
      <alignment wrapText="1"/>
    </xf>
    <xf numFmtId="0" fontId="23" fillId="0" borderId="0" xfId="0" applyFont="1" applyAlignment="1">
      <alignment wrapText="1"/>
    </xf>
    <xf numFmtId="0" fontId="23" fillId="0" borderId="8" xfId="0" applyFont="1" applyBorder="1" applyAlignment="1">
      <alignment horizontal="left" wrapText="1"/>
    </xf>
    <xf numFmtId="165" fontId="8" fillId="4" borderId="11" xfId="0" applyNumberFormat="1" applyFont="1" applyFill="1" applyBorder="1" applyAlignment="1">
      <alignment horizontal="right" wrapText="1"/>
    </xf>
    <xf numFmtId="164" fontId="8" fillId="4" borderId="13" xfId="0" applyNumberFormat="1" applyFont="1" applyFill="1" applyBorder="1" applyAlignment="1">
      <alignment horizontal="right" wrapText="1"/>
    </xf>
    <xf numFmtId="2" fontId="13" fillId="3" borderId="11" xfId="0" applyNumberFormat="1" applyFont="1" applyFill="1" applyBorder="1" applyAlignment="1">
      <alignment horizontal="left" wrapText="1"/>
    </xf>
    <xf numFmtId="0" fontId="8" fillId="0" borderId="34" xfId="0" applyFont="1" applyBorder="1" applyAlignment="1">
      <alignment wrapText="1"/>
    </xf>
    <xf numFmtId="0" fontId="8" fillId="0" borderId="11" xfId="0" applyFont="1" applyBorder="1" applyAlignment="1">
      <alignment wrapText="1"/>
    </xf>
    <xf numFmtId="2" fontId="22" fillId="6" borderId="36" xfId="0" applyNumberFormat="1" applyFont="1" applyFill="1" applyBorder="1" applyAlignment="1">
      <alignment wrapText="1"/>
    </xf>
    <xf numFmtId="2" fontId="22" fillId="6" borderId="6" xfId="0" applyNumberFormat="1" applyFont="1" applyFill="1" applyBorder="1" applyAlignment="1">
      <alignment wrapText="1"/>
    </xf>
    <xf numFmtId="49" fontId="1" fillId="3" borderId="43" xfId="0" applyNumberFormat="1" applyFont="1" applyFill="1" applyBorder="1"/>
    <xf numFmtId="49" fontId="1" fillId="3" borderId="44" xfId="0" applyNumberFormat="1" applyFont="1" applyFill="1" applyBorder="1"/>
    <xf numFmtId="0" fontId="1" fillId="4" borderId="2" xfId="0" applyFont="1" applyFill="1" applyBorder="1"/>
    <xf numFmtId="0" fontId="1" fillId="4" borderId="3" xfId="0" applyFont="1" applyFill="1" applyBorder="1"/>
    <xf numFmtId="0" fontId="1" fillId="6" borderId="2" xfId="0" applyFont="1" applyFill="1" applyBorder="1"/>
    <xf numFmtId="0" fontId="1" fillId="6" borderId="3" xfId="0" applyFont="1" applyFill="1" applyBorder="1"/>
    <xf numFmtId="0" fontId="1" fillId="2" borderId="2" xfId="0" applyFont="1" applyFill="1" applyBorder="1"/>
    <xf numFmtId="0" fontId="1" fillId="2" borderId="3" xfId="0" applyFont="1" applyFill="1" applyBorder="1"/>
    <xf numFmtId="0" fontId="1" fillId="7" borderId="2" xfId="0" applyFont="1" applyFill="1" applyBorder="1"/>
    <xf numFmtId="0" fontId="1" fillId="7" borderId="3" xfId="0" applyFont="1" applyFill="1" applyBorder="1"/>
    <xf numFmtId="0" fontId="1" fillId="9" borderId="4" xfId="2" applyFont="1" applyBorder="1"/>
    <xf numFmtId="0" fontId="1" fillId="9" borderId="6" xfId="2" applyFont="1" applyBorder="1"/>
    <xf numFmtId="0" fontId="12" fillId="0" borderId="0" xfId="0" applyFont="1" applyAlignment="1">
      <alignment horizontal="right" wrapText="1"/>
    </xf>
    <xf numFmtId="0" fontId="31" fillId="0" borderId="0" xfId="0" applyFont="1" applyAlignment="1">
      <alignment wrapText="1"/>
    </xf>
    <xf numFmtId="0" fontId="22" fillId="0" borderId="38" xfId="0" applyFont="1" applyBorder="1" applyAlignment="1">
      <alignment horizontal="center" wrapText="1"/>
    </xf>
    <xf numFmtId="0" fontId="28" fillId="8" borderId="14" xfId="0" applyFont="1" applyFill="1" applyBorder="1" applyAlignment="1">
      <alignment horizontal="left"/>
    </xf>
    <xf numFmtId="3" fontId="10" fillId="5" borderId="0" xfId="0" applyNumberFormat="1" applyFont="1" applyFill="1" applyAlignment="1">
      <alignment horizontal="left" wrapText="1"/>
    </xf>
    <xf numFmtId="0" fontId="1" fillId="5" borderId="0" xfId="0" applyFont="1" applyFill="1"/>
    <xf numFmtId="0" fontId="12" fillId="0" borderId="16" xfId="0" applyFont="1" applyBorder="1" applyAlignment="1">
      <alignment horizontal="right" wrapText="1"/>
    </xf>
    <xf numFmtId="14" fontId="29" fillId="0" borderId="15" xfId="0" applyNumberFormat="1" applyFont="1" applyBorder="1"/>
    <xf numFmtId="0" fontId="28" fillId="0" borderId="0" xfId="0" applyFont="1" applyAlignment="1">
      <alignment horizontal="right"/>
    </xf>
    <xf numFmtId="0" fontId="30" fillId="0" borderId="33" xfId="0" applyFont="1" applyBorder="1" applyAlignment="1">
      <alignment wrapText="1"/>
    </xf>
    <xf numFmtId="0" fontId="17" fillId="0" borderId="1" xfId="0" applyFont="1" applyBorder="1" applyAlignment="1">
      <alignment wrapText="1"/>
    </xf>
    <xf numFmtId="0" fontId="22" fillId="0" borderId="32" xfId="0" applyFont="1" applyBorder="1" applyAlignment="1">
      <alignment wrapText="1"/>
    </xf>
    <xf numFmtId="0" fontId="8" fillId="0" borderId="9" xfId="0" applyFont="1" applyBorder="1" applyAlignment="1">
      <alignment wrapText="1"/>
    </xf>
    <xf numFmtId="0" fontId="22" fillId="0" borderId="45" xfId="0" applyFont="1" applyBorder="1" applyAlignment="1">
      <alignment horizontal="center" wrapText="1"/>
    </xf>
    <xf numFmtId="14" fontId="33" fillId="0" borderId="0" xfId="0" applyNumberFormat="1" applyFont="1" applyAlignment="1">
      <alignment wrapText="1"/>
    </xf>
    <xf numFmtId="0" fontId="33" fillId="0" borderId="0" xfId="0" applyFont="1" applyAlignment="1">
      <alignment wrapText="1"/>
    </xf>
    <xf numFmtId="0" fontId="12" fillId="0" borderId="0" xfId="0" applyFont="1"/>
    <xf numFmtId="0" fontId="0" fillId="0" borderId="1" xfId="0" applyBorder="1" applyAlignment="1">
      <alignment horizontal="center" wrapText="1"/>
    </xf>
    <xf numFmtId="0" fontId="0" fillId="0" borderId="8" xfId="0" applyBorder="1" applyAlignment="1">
      <alignment horizontal="center" wrapText="1"/>
    </xf>
    <xf numFmtId="0" fontId="0" fillId="0" borderId="17" xfId="0" applyBorder="1" applyAlignment="1">
      <alignment horizontal="center" wrapText="1"/>
    </xf>
    <xf numFmtId="0" fontId="0" fillId="0" borderId="17" xfId="0" applyBorder="1" applyAlignment="1">
      <alignment horizontal="right" wrapText="1"/>
    </xf>
    <xf numFmtId="0" fontId="0" fillId="0" borderId="16" xfId="0" applyBorder="1" applyAlignment="1">
      <alignment horizontal="center" wrapText="1"/>
    </xf>
    <xf numFmtId="0" fontId="12" fillId="0" borderId="1" xfId="0" applyFont="1" applyBorder="1"/>
    <xf numFmtId="0" fontId="1" fillId="0" borderId="8" xfId="0" applyFont="1" applyBorder="1" applyAlignment="1">
      <alignment horizontal="center" wrapText="1"/>
    </xf>
    <xf numFmtId="0" fontId="0" fillId="0" borderId="8" xfId="0" applyBorder="1" applyAlignment="1">
      <alignment horizontal="right" wrapText="1"/>
    </xf>
    <xf numFmtId="0" fontId="20" fillId="0" borderId="0" xfId="0" applyFont="1" applyAlignment="1">
      <alignment horizontal="right" wrapText="1"/>
    </xf>
    <xf numFmtId="0" fontId="20" fillId="0" borderId="1" xfId="0" applyFont="1" applyBorder="1" applyAlignment="1">
      <alignment horizontal="right" wrapText="1"/>
    </xf>
    <xf numFmtId="3" fontId="8" fillId="4" borderId="9" xfId="0" applyNumberFormat="1" applyFont="1" applyFill="1" applyBorder="1" applyAlignment="1">
      <alignment wrapText="1"/>
    </xf>
    <xf numFmtId="3" fontId="13" fillId="3" borderId="9" xfId="0" applyNumberFormat="1" applyFont="1" applyFill="1" applyBorder="1" applyAlignment="1">
      <alignment horizontal="left" wrapText="1"/>
    </xf>
    <xf numFmtId="0" fontId="12" fillId="0" borderId="7" xfId="0" applyFont="1" applyBorder="1" applyAlignment="1">
      <alignment horizontal="right" wrapText="1"/>
    </xf>
    <xf numFmtId="0" fontId="12" fillId="0" borderId="12" xfId="0" applyFont="1" applyBorder="1" applyAlignment="1">
      <alignment horizontal="right" wrapText="1"/>
    </xf>
    <xf numFmtId="164" fontId="8" fillId="4" borderId="11" xfId="0" applyNumberFormat="1" applyFont="1" applyFill="1" applyBorder="1" applyAlignment="1">
      <alignment horizontal="right" wrapText="1"/>
    </xf>
    <xf numFmtId="0" fontId="30" fillId="0" borderId="42" xfId="0" applyFont="1" applyBorder="1" applyAlignment="1">
      <alignment wrapText="1"/>
    </xf>
    <xf numFmtId="0" fontId="30" fillId="0" borderId="8" xfId="0" applyFont="1" applyBorder="1" applyAlignment="1">
      <alignment wrapText="1"/>
    </xf>
    <xf numFmtId="0" fontId="30" fillId="0" borderId="41" xfId="0" applyFont="1" applyBorder="1" applyAlignment="1">
      <alignment wrapText="1"/>
    </xf>
    <xf numFmtId="0" fontId="30" fillId="0" borderId="42" xfId="0" applyFont="1" applyBorder="1" applyAlignment="1">
      <alignment horizontal="left" wrapText="1"/>
    </xf>
    <xf numFmtId="0" fontId="30" fillId="0" borderId="8" xfId="0" applyFont="1" applyBorder="1" applyAlignment="1">
      <alignment horizontal="left" wrapText="1"/>
    </xf>
    <xf numFmtId="0" fontId="30" fillId="0" borderId="41" xfId="0" applyFont="1" applyBorder="1" applyAlignment="1">
      <alignment horizontal="left" wrapText="1"/>
    </xf>
    <xf numFmtId="0" fontId="23" fillId="0" borderId="7" xfId="0" applyFont="1" applyBorder="1" applyAlignment="1">
      <alignment wrapText="1"/>
    </xf>
    <xf numFmtId="0" fontId="19" fillId="0" borderId="8" xfId="0" applyFont="1" applyBorder="1" applyAlignment="1">
      <alignment wrapText="1"/>
    </xf>
    <xf numFmtId="0" fontId="0" fillId="0" borderId="8" xfId="0" applyBorder="1" applyAlignment="1">
      <alignment wrapText="1"/>
    </xf>
    <xf numFmtId="0" fontId="30" fillId="0" borderId="29" xfId="0" applyFont="1" applyBorder="1" applyAlignment="1">
      <alignment wrapText="1"/>
    </xf>
    <xf numFmtId="0" fontId="32" fillId="0" borderId="1" xfId="0" applyFont="1" applyBorder="1"/>
    <xf numFmtId="0" fontId="32" fillId="0" borderId="30" xfId="0" applyFont="1" applyBorder="1"/>
    <xf numFmtId="0" fontId="1" fillId="0" borderId="42" xfId="0" applyFont="1" applyBorder="1" applyAlignment="1">
      <alignment wrapText="1"/>
    </xf>
    <xf numFmtId="0" fontId="0" fillId="0" borderId="41" xfId="0" applyBorder="1" applyAlignment="1">
      <alignment wrapText="1"/>
    </xf>
    <xf numFmtId="0" fontId="22" fillId="0" borderId="29" xfId="0" applyFont="1" applyBorder="1" applyAlignment="1">
      <alignment wrapText="1"/>
    </xf>
    <xf numFmtId="0" fontId="8" fillId="0" borderId="1" xfId="0" applyFont="1" applyBorder="1" applyAlignment="1">
      <alignment wrapText="1"/>
    </xf>
    <xf numFmtId="0" fontId="8" fillId="0" borderId="30" xfId="0" applyFont="1" applyBorder="1" applyAlignment="1">
      <alignment wrapText="1"/>
    </xf>
    <xf numFmtId="0" fontId="23" fillId="0" borderId="16" xfId="0" applyFont="1" applyBorder="1" applyAlignment="1">
      <alignment wrapText="1"/>
    </xf>
    <xf numFmtId="0" fontId="0" fillId="0" borderId="17" xfId="0" applyBorder="1" applyAlignment="1">
      <alignment wrapText="1"/>
    </xf>
    <xf numFmtId="0" fontId="0" fillId="0" borderId="15" xfId="0" applyBorder="1" applyAlignment="1">
      <alignment wrapText="1"/>
    </xf>
    <xf numFmtId="0" fontId="9" fillId="0" borderId="0" xfId="0" applyFont="1" applyAlignment="1">
      <alignment wrapText="1"/>
    </xf>
    <xf numFmtId="0" fontId="0" fillId="0" borderId="0" xfId="0"/>
    <xf numFmtId="0" fontId="1" fillId="0" borderId="16" xfId="0" applyFont="1"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3" borderId="7" xfId="0" applyFill="1" applyBorder="1" applyAlignment="1">
      <alignment horizontal="left" wrapText="1"/>
    </xf>
    <xf numFmtId="0" fontId="0" fillId="3" borderId="8" xfId="0" applyFill="1" applyBorder="1" applyAlignment="1">
      <alignment horizontal="left" wrapText="1"/>
    </xf>
    <xf numFmtId="0" fontId="0" fillId="3" borderId="9" xfId="0" applyFill="1" applyBorder="1" applyAlignment="1">
      <alignment horizontal="left" wrapText="1"/>
    </xf>
    <xf numFmtId="0" fontId="0" fillId="3" borderId="10" xfId="0" applyFill="1" applyBorder="1" applyAlignment="1">
      <alignment horizontal="left" wrapText="1"/>
    </xf>
    <xf numFmtId="0" fontId="0" fillId="3" borderId="0" xfId="0" applyFill="1" applyAlignment="1">
      <alignment horizontal="left" wrapText="1"/>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 xfId="0" applyFill="1" applyBorder="1" applyAlignment="1">
      <alignment horizontal="left" wrapText="1"/>
    </xf>
    <xf numFmtId="0" fontId="0" fillId="3" borderId="13" xfId="0" applyFill="1" applyBorder="1" applyAlignment="1">
      <alignment horizontal="left" wrapText="1"/>
    </xf>
    <xf numFmtId="0" fontId="3" fillId="3" borderId="7"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10" xfId="0" applyFont="1" applyFill="1" applyBorder="1" applyAlignment="1">
      <alignment horizontal="center" vertical="top" wrapText="1"/>
    </xf>
    <xf numFmtId="0" fontId="3" fillId="3" borderId="0" xfId="0" applyFont="1" applyFill="1" applyAlignment="1">
      <alignment horizontal="center" vertical="top" wrapText="1"/>
    </xf>
    <xf numFmtId="0" fontId="3" fillId="3" borderId="11" xfId="0" applyFont="1" applyFill="1" applyBorder="1" applyAlignment="1">
      <alignment horizontal="center" vertical="top" wrapText="1"/>
    </xf>
    <xf numFmtId="0" fontId="3" fillId="3" borderId="12"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3" xfId="0" applyFont="1" applyFill="1" applyBorder="1" applyAlignment="1">
      <alignment horizontal="center" vertical="top" wrapText="1"/>
    </xf>
    <xf numFmtId="0" fontId="22" fillId="6" borderId="3" xfId="0" applyFont="1" applyFill="1" applyBorder="1" applyAlignment="1">
      <alignment horizontal="right" wrapText="1"/>
    </xf>
  </cellXfs>
  <cellStyles count="3">
    <cellStyle name="60 % - Dekorfärg3" xfId="2" builtinId="40"/>
    <cellStyle name="Normal" xfId="0" builtinId="0"/>
    <cellStyle name="Procent" xfId="1" builtinId="5"/>
  </cellStyles>
  <dxfs count="0"/>
  <tableStyles count="0" defaultTableStyle="TableStyleMedium2" defaultPivotStyle="PivotStyleLight16"/>
  <colors>
    <mruColors>
      <color rgb="FF4B87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C9F2-B6DF-4C83-B4E0-E061FDD72772}">
  <dimension ref="A1:P202"/>
  <sheetViews>
    <sheetView tabSelected="1" topLeftCell="C153" zoomScale="70" zoomScaleNormal="70" workbookViewId="0">
      <selection activeCell="P173" sqref="P173:P175"/>
    </sheetView>
  </sheetViews>
  <sheetFormatPr defaultColWidth="8.85546875" defaultRowHeight="15" x14ac:dyDescent="0.25"/>
  <cols>
    <col min="1" max="1" width="17.28515625" style="22" customWidth="1"/>
    <col min="2" max="2" width="19.85546875" style="2" bestFit="1" customWidth="1"/>
    <col min="3" max="3" width="83.85546875" style="2" customWidth="1"/>
    <col min="4" max="4" width="19.85546875" style="2" customWidth="1"/>
    <col min="5" max="5" width="2.5703125" style="2" customWidth="1"/>
    <col min="6" max="6" width="17" style="2" customWidth="1"/>
    <col min="7" max="7" width="18.85546875" style="2" customWidth="1"/>
    <col min="8" max="8" width="78.28515625" style="2" customWidth="1"/>
    <col min="9" max="9" width="13.42578125" style="2" bestFit="1" customWidth="1"/>
    <col min="10" max="10" width="2.7109375" style="2" customWidth="1"/>
    <col min="11" max="11" width="66.85546875" style="2" customWidth="1"/>
    <col min="12" max="12" width="12.85546875" style="2" customWidth="1"/>
    <col min="13" max="17" width="8.85546875" style="2"/>
    <col min="18" max="18" width="8.85546875" style="2" customWidth="1"/>
    <col min="19" max="16384" width="8.85546875" style="2"/>
  </cols>
  <sheetData>
    <row r="1" spans="1:9" ht="21" x14ac:dyDescent="0.35">
      <c r="C1" s="223" t="s">
        <v>108</v>
      </c>
      <c r="D1" s="224">
        <v>45625</v>
      </c>
      <c r="G1" s="231"/>
      <c r="H1" s="232"/>
    </row>
    <row r="2" spans="1:9" ht="24" x14ac:dyDescent="0.4">
      <c r="A2" s="1" t="s">
        <v>109</v>
      </c>
    </row>
    <row r="3" spans="1:9" ht="24.75" thickBot="1" x14ac:dyDescent="0.45">
      <c r="A3" s="2"/>
      <c r="C3" s="38"/>
    </row>
    <row r="4" spans="1:9" ht="21.75" thickBot="1" x14ac:dyDescent="0.4">
      <c r="A4" s="85" t="s">
        <v>110</v>
      </c>
      <c r="B4" s="93"/>
      <c r="C4" s="220" t="s">
        <v>112</v>
      </c>
      <c r="D4" s="111"/>
      <c r="G4" s="205" t="s">
        <v>116</v>
      </c>
      <c r="H4" s="206"/>
    </row>
    <row r="5" spans="1:9" ht="21.75" thickBot="1" x14ac:dyDescent="0.4">
      <c r="A5" s="85" t="s">
        <v>111</v>
      </c>
      <c r="B5" s="93"/>
      <c r="C5" s="220" t="s">
        <v>113</v>
      </c>
      <c r="G5" s="207" t="s">
        <v>117</v>
      </c>
      <c r="H5" s="208"/>
    </row>
    <row r="6" spans="1:9" x14ac:dyDescent="0.25">
      <c r="A6" s="2"/>
      <c r="G6" s="209" t="s">
        <v>326</v>
      </c>
      <c r="H6" s="210"/>
    </row>
    <row r="7" spans="1:9" ht="21" x14ac:dyDescent="0.35">
      <c r="C7" s="246" t="s">
        <v>114</v>
      </c>
      <c r="D7" s="165" t="s">
        <v>106</v>
      </c>
      <c r="G7" s="211" t="s">
        <v>327</v>
      </c>
      <c r="H7" s="212"/>
    </row>
    <row r="8" spans="1:9" ht="21" x14ac:dyDescent="0.35">
      <c r="C8" s="247" t="s">
        <v>115</v>
      </c>
      <c r="D8" s="166" t="s">
        <v>107</v>
      </c>
      <c r="G8" s="213" t="s">
        <v>328</v>
      </c>
      <c r="H8" s="214"/>
    </row>
    <row r="9" spans="1:9" ht="21.75" thickBot="1" x14ac:dyDescent="0.4">
      <c r="C9" s="217"/>
      <c r="D9" s="225"/>
      <c r="G9" s="215" t="s">
        <v>329</v>
      </c>
      <c r="H9" s="216"/>
    </row>
    <row r="10" spans="1:9" ht="30.75" customHeight="1" x14ac:dyDescent="0.25">
      <c r="A10" s="269" t="s">
        <v>330</v>
      </c>
      <c r="B10" s="270"/>
      <c r="C10" s="270"/>
      <c r="D10" s="270"/>
      <c r="E10" s="270"/>
      <c r="F10" s="270"/>
      <c r="G10" s="84"/>
      <c r="H10" s="84"/>
      <c r="I10" s="218"/>
    </row>
    <row r="11" spans="1:9" x14ac:dyDescent="0.25">
      <c r="A11" s="110"/>
      <c r="B11"/>
      <c r="C11"/>
      <c r="D11"/>
      <c r="E11"/>
      <c r="F11"/>
      <c r="G11" s="84"/>
      <c r="H11" s="84"/>
      <c r="I11" s="218"/>
    </row>
    <row r="12" spans="1:9" ht="21" x14ac:dyDescent="0.35">
      <c r="A12" s="5" t="s">
        <v>118</v>
      </c>
      <c r="G12" s="77"/>
    </row>
    <row r="13" spans="1:9" x14ac:dyDescent="0.25">
      <c r="A13" s="24" t="s">
        <v>119</v>
      </c>
      <c r="B13" s="25"/>
      <c r="C13" s="25" t="s">
        <v>332</v>
      </c>
      <c r="D13" s="79"/>
      <c r="E13" s="79"/>
      <c r="F13" s="79" t="s">
        <v>120</v>
      </c>
      <c r="G13" s="79" t="s">
        <v>121</v>
      </c>
      <c r="H13" s="59" t="s">
        <v>142</v>
      </c>
    </row>
    <row r="14" spans="1:9" ht="30" x14ac:dyDescent="0.25">
      <c r="A14" s="2" t="s">
        <v>122</v>
      </c>
      <c r="B14" s="2" t="s">
        <v>123</v>
      </c>
      <c r="C14" s="2" t="s">
        <v>124</v>
      </c>
      <c r="D14" s="124" t="s">
        <v>125</v>
      </c>
      <c r="E14" s="125"/>
      <c r="F14" s="128">
        <v>50</v>
      </c>
      <c r="G14" s="117" t="s">
        <v>84</v>
      </c>
      <c r="H14" s="136" t="s">
        <v>339</v>
      </c>
    </row>
    <row r="15" spans="1:9" ht="30" x14ac:dyDescent="0.25">
      <c r="A15" s="2" t="s">
        <v>122</v>
      </c>
      <c r="B15" s="2" t="s">
        <v>123</v>
      </c>
      <c r="C15" s="2" t="s">
        <v>124</v>
      </c>
      <c r="D15" s="124" t="s">
        <v>126</v>
      </c>
      <c r="E15" s="126"/>
      <c r="F15" s="128">
        <v>20</v>
      </c>
      <c r="G15" s="89" t="s">
        <v>84</v>
      </c>
      <c r="H15" s="137" t="s">
        <v>339</v>
      </c>
    </row>
    <row r="16" spans="1:9" ht="30" x14ac:dyDescent="0.25">
      <c r="A16" s="2" t="s">
        <v>122</v>
      </c>
      <c r="B16" s="2" t="s">
        <v>123</v>
      </c>
      <c r="C16" s="2" t="s">
        <v>124</v>
      </c>
      <c r="D16" s="124" t="s">
        <v>127</v>
      </c>
      <c r="E16" s="126"/>
      <c r="F16" s="128">
        <v>30</v>
      </c>
      <c r="G16" s="89" t="s">
        <v>84</v>
      </c>
      <c r="H16" s="137" t="s">
        <v>339</v>
      </c>
    </row>
    <row r="17" spans="1:8" x14ac:dyDescent="0.25">
      <c r="A17" s="4"/>
      <c r="B17" s="4"/>
      <c r="C17" s="4"/>
      <c r="D17" s="23"/>
      <c r="E17" s="23"/>
      <c r="F17" s="23"/>
      <c r="G17" s="23"/>
      <c r="H17" s="138"/>
    </row>
    <row r="18" spans="1:8" ht="30" x14ac:dyDescent="0.25">
      <c r="A18" s="2" t="s">
        <v>122</v>
      </c>
      <c r="B18" s="19" t="s">
        <v>128</v>
      </c>
      <c r="C18" s="19" t="s">
        <v>582</v>
      </c>
      <c r="D18" s="124" t="s">
        <v>129</v>
      </c>
      <c r="E18" s="115"/>
      <c r="F18" s="127">
        <v>400000</v>
      </c>
      <c r="G18" s="116" t="s">
        <v>1</v>
      </c>
      <c r="H18" s="137"/>
    </row>
    <row r="19" spans="1:8" x14ac:dyDescent="0.25">
      <c r="A19" s="13"/>
      <c r="B19" s="13"/>
      <c r="C19" s="13"/>
      <c r="D19" s="109"/>
      <c r="E19" s="23"/>
      <c r="F19" s="113"/>
      <c r="G19" s="31"/>
      <c r="H19" s="137"/>
    </row>
    <row r="20" spans="1:8" ht="30" x14ac:dyDescent="0.25">
      <c r="A20" s="2" t="s">
        <v>122</v>
      </c>
      <c r="B20" s="2" t="s">
        <v>130</v>
      </c>
      <c r="C20" s="2" t="s">
        <v>133</v>
      </c>
      <c r="D20" s="94" t="s">
        <v>131</v>
      </c>
      <c r="E20" s="81"/>
      <c r="F20" s="129">
        <v>300000</v>
      </c>
      <c r="G20" s="77" t="s">
        <v>1</v>
      </c>
      <c r="H20" s="139"/>
    </row>
    <row r="21" spans="1:8" ht="29.25" customHeight="1" x14ac:dyDescent="0.25">
      <c r="A21" s="2" t="s">
        <v>122</v>
      </c>
      <c r="B21" s="2" t="s">
        <v>130</v>
      </c>
      <c r="C21" s="2" t="s">
        <v>133</v>
      </c>
      <c r="D21" s="94" t="s">
        <v>132</v>
      </c>
      <c r="E21" s="81"/>
      <c r="F21" s="129">
        <v>100000</v>
      </c>
      <c r="G21" s="77" t="s">
        <v>1</v>
      </c>
      <c r="H21" s="139"/>
    </row>
    <row r="22" spans="1:8" x14ac:dyDescent="0.25">
      <c r="A22" s="2"/>
      <c r="D22" s="86"/>
      <c r="E22" s="81"/>
      <c r="F22" s="112"/>
      <c r="G22" s="77"/>
      <c r="H22" s="139"/>
    </row>
    <row r="23" spans="1:8" ht="30" x14ac:dyDescent="0.25">
      <c r="A23" s="2" t="s">
        <v>122</v>
      </c>
      <c r="B23" s="2" t="s">
        <v>134</v>
      </c>
      <c r="C23" s="2" t="s">
        <v>341</v>
      </c>
      <c r="D23" s="80" t="s">
        <v>135</v>
      </c>
      <c r="E23" s="81"/>
      <c r="F23" s="89" t="s">
        <v>78</v>
      </c>
      <c r="G23" s="89" t="s">
        <v>78</v>
      </c>
      <c r="H23" s="139"/>
    </row>
    <row r="24" spans="1:8" x14ac:dyDescent="0.25">
      <c r="A24" s="2"/>
      <c r="D24" s="88"/>
      <c r="E24" s="81"/>
      <c r="F24" s="89"/>
      <c r="G24" s="89"/>
      <c r="H24" s="139"/>
    </row>
    <row r="25" spans="1:8" x14ac:dyDescent="0.25">
      <c r="A25" s="2" t="s">
        <v>122</v>
      </c>
      <c r="B25" s="2" t="s">
        <v>136</v>
      </c>
      <c r="C25" s="2" t="s">
        <v>333</v>
      </c>
      <c r="D25" s="88"/>
      <c r="E25" s="81"/>
      <c r="F25" s="130">
        <v>40</v>
      </c>
      <c r="G25" s="89" t="s">
        <v>78</v>
      </c>
      <c r="H25" s="139"/>
    </row>
    <row r="26" spans="1:8" ht="45" x14ac:dyDescent="0.25">
      <c r="A26" s="2" t="s">
        <v>122</v>
      </c>
      <c r="B26" s="19" t="s">
        <v>137</v>
      </c>
      <c r="C26" s="19" t="s">
        <v>340</v>
      </c>
      <c r="D26" s="131" t="s">
        <v>138</v>
      </c>
      <c r="E26" s="123"/>
      <c r="F26" s="130">
        <v>20</v>
      </c>
      <c r="G26" s="119" t="s">
        <v>139</v>
      </c>
      <c r="H26" s="137" t="s">
        <v>338</v>
      </c>
    </row>
    <row r="27" spans="1:8" x14ac:dyDescent="0.25">
      <c r="A27" s="2"/>
      <c r="D27" s="88"/>
      <c r="E27" s="90"/>
      <c r="F27" s="114"/>
      <c r="G27" s="77"/>
      <c r="H27" s="139"/>
    </row>
    <row r="28" spans="1:8" ht="45" x14ac:dyDescent="0.25">
      <c r="A28" s="2" t="s">
        <v>140</v>
      </c>
      <c r="B28" s="2" t="s">
        <v>141</v>
      </c>
      <c r="C28" s="2" t="s">
        <v>334</v>
      </c>
      <c r="D28" s="132" t="s">
        <v>143</v>
      </c>
      <c r="E28" s="82"/>
      <c r="F28" s="130">
        <v>200000</v>
      </c>
      <c r="G28" s="77" t="s">
        <v>70</v>
      </c>
      <c r="H28" s="140"/>
    </row>
    <row r="29" spans="1:8" ht="45" x14ac:dyDescent="0.25">
      <c r="A29" s="2" t="s">
        <v>140</v>
      </c>
      <c r="B29" s="2" t="s">
        <v>141</v>
      </c>
      <c r="C29" s="2" t="s">
        <v>334</v>
      </c>
      <c r="D29" s="132" t="s">
        <v>144</v>
      </c>
      <c r="E29" s="82"/>
      <c r="F29" s="130">
        <v>170000</v>
      </c>
      <c r="G29" s="77" t="s">
        <v>70</v>
      </c>
      <c r="H29" s="140"/>
    </row>
    <row r="30" spans="1:8" x14ac:dyDescent="0.25">
      <c r="A30" s="2"/>
      <c r="D30" s="133"/>
      <c r="E30" s="82"/>
      <c r="F30" s="134"/>
      <c r="G30" s="77"/>
      <c r="H30" s="140"/>
    </row>
    <row r="31" spans="1:8" ht="30" x14ac:dyDescent="0.25">
      <c r="A31" s="2" t="s">
        <v>140</v>
      </c>
      <c r="B31" s="19" t="s">
        <v>145</v>
      </c>
      <c r="C31" s="19" t="s">
        <v>146</v>
      </c>
      <c r="D31" s="80" t="s">
        <v>147</v>
      </c>
      <c r="E31" s="118"/>
      <c r="F31" s="130">
        <v>30000</v>
      </c>
      <c r="G31" s="119" t="s">
        <v>70</v>
      </c>
      <c r="H31" s="140"/>
    </row>
    <row r="32" spans="1:8" x14ac:dyDescent="0.25">
      <c r="A32" s="19"/>
      <c r="B32" s="19"/>
      <c r="C32" s="19"/>
      <c r="D32" s="120"/>
      <c r="E32" s="121"/>
      <c r="F32" s="120"/>
      <c r="G32" s="119"/>
      <c r="H32" s="139"/>
    </row>
    <row r="33" spans="1:16" ht="30" x14ac:dyDescent="0.25">
      <c r="A33" s="2" t="s">
        <v>148</v>
      </c>
      <c r="B33" s="2" t="s">
        <v>149</v>
      </c>
      <c r="C33" s="2" t="s">
        <v>151</v>
      </c>
      <c r="D33" s="80" t="s">
        <v>150</v>
      </c>
      <c r="E33" s="81"/>
      <c r="F33" s="130">
        <v>1</v>
      </c>
      <c r="G33" s="89" t="s">
        <v>78</v>
      </c>
      <c r="H33" s="139"/>
    </row>
    <row r="34" spans="1:16" ht="30" x14ac:dyDescent="0.25">
      <c r="A34" s="2" t="s">
        <v>148</v>
      </c>
      <c r="B34" s="2" t="s">
        <v>149</v>
      </c>
      <c r="C34" s="2" t="s">
        <v>151</v>
      </c>
      <c r="D34" s="80" t="s">
        <v>578</v>
      </c>
      <c r="E34" s="81"/>
      <c r="F34" s="130">
        <v>1</v>
      </c>
      <c r="G34" s="89" t="s">
        <v>78</v>
      </c>
      <c r="H34" s="139"/>
    </row>
    <row r="35" spans="1:16" x14ac:dyDescent="0.25">
      <c r="A35" s="2"/>
      <c r="C35" s="16"/>
      <c r="D35" s="87"/>
      <c r="E35" s="81"/>
      <c r="F35" s="112"/>
      <c r="G35" s="77"/>
      <c r="H35" s="139"/>
    </row>
    <row r="36" spans="1:16" ht="30" x14ac:dyDescent="0.25">
      <c r="A36" s="2" t="s">
        <v>148</v>
      </c>
      <c r="B36" s="2" t="s">
        <v>331</v>
      </c>
      <c r="C36" s="2" t="s">
        <v>335</v>
      </c>
      <c r="D36" s="87"/>
      <c r="E36" s="81"/>
      <c r="F36" s="130">
        <v>4</v>
      </c>
      <c r="G36" s="77" t="s">
        <v>79</v>
      </c>
      <c r="H36" s="140" t="s">
        <v>337</v>
      </c>
    </row>
    <row r="37" spans="1:16" ht="30" x14ac:dyDescent="0.25">
      <c r="A37" s="2" t="s">
        <v>148</v>
      </c>
      <c r="B37" s="2" t="s">
        <v>331</v>
      </c>
      <c r="C37" s="2" t="s">
        <v>335</v>
      </c>
      <c r="D37" s="87"/>
      <c r="E37" s="81"/>
      <c r="F37" s="130">
        <v>12</v>
      </c>
      <c r="G37" s="77" t="s">
        <v>79</v>
      </c>
      <c r="H37" s="140" t="s">
        <v>337</v>
      </c>
    </row>
    <row r="38" spans="1:16" x14ac:dyDescent="0.25">
      <c r="A38" s="2"/>
      <c r="D38" s="87"/>
      <c r="E38" s="81"/>
      <c r="F38" s="112"/>
      <c r="G38" s="77"/>
      <c r="H38" s="141"/>
    </row>
    <row r="39" spans="1:16" ht="30" x14ac:dyDescent="0.25">
      <c r="A39" s="2" t="s">
        <v>152</v>
      </c>
      <c r="B39" s="2" t="s">
        <v>153</v>
      </c>
      <c r="C39" s="2" t="s">
        <v>336</v>
      </c>
      <c r="D39" s="117" t="s">
        <v>85</v>
      </c>
      <c r="E39" s="81"/>
      <c r="F39" s="130">
        <v>10000</v>
      </c>
      <c r="G39" s="80" t="s">
        <v>86</v>
      </c>
      <c r="H39" s="141"/>
    </row>
    <row r="40" spans="1:16" x14ac:dyDescent="0.25">
      <c r="A40" s="2"/>
      <c r="C40" s="16"/>
      <c r="D40" s="83"/>
      <c r="E40" s="81"/>
      <c r="F40" s="92"/>
      <c r="G40" s="84"/>
      <c r="H40" s="91"/>
    </row>
    <row r="41" spans="1:16" customFormat="1" ht="30" customHeight="1" x14ac:dyDescent="0.25">
      <c r="A41" s="271" t="s">
        <v>588</v>
      </c>
      <c r="B41" s="272"/>
      <c r="C41" s="272"/>
      <c r="D41" s="272"/>
      <c r="E41" s="272"/>
      <c r="F41" s="272"/>
      <c r="G41" s="272"/>
      <c r="H41" s="273"/>
      <c r="I41" s="2"/>
      <c r="J41" s="2"/>
      <c r="K41" s="2"/>
      <c r="L41" s="2"/>
      <c r="M41" s="2"/>
      <c r="N41" s="2"/>
      <c r="O41" s="2"/>
      <c r="P41" s="2"/>
    </row>
    <row r="42" spans="1:16" customFormat="1" x14ac:dyDescent="0.25">
      <c r="A42" s="283"/>
      <c r="B42" s="284"/>
      <c r="C42" s="284"/>
      <c r="D42" s="284"/>
      <c r="E42" s="284"/>
      <c r="F42" s="284"/>
      <c r="G42" s="284"/>
      <c r="H42" s="285"/>
      <c r="I42" s="2"/>
      <c r="J42" s="2"/>
      <c r="K42" s="2"/>
      <c r="L42" s="2"/>
      <c r="M42" s="2"/>
      <c r="N42" s="2"/>
      <c r="O42" s="2"/>
      <c r="P42" s="2"/>
    </row>
    <row r="43" spans="1:16" customFormat="1" x14ac:dyDescent="0.25">
      <c r="A43" s="286"/>
      <c r="B43" s="287"/>
      <c r="C43" s="287"/>
      <c r="D43" s="287"/>
      <c r="E43" s="287"/>
      <c r="F43" s="287"/>
      <c r="G43" s="287"/>
      <c r="H43" s="288"/>
      <c r="I43" s="2"/>
      <c r="J43" s="2"/>
      <c r="K43" s="2"/>
      <c r="L43" s="2"/>
      <c r="M43" s="2"/>
      <c r="N43" s="2"/>
      <c r="O43" s="2"/>
      <c r="P43" s="2"/>
    </row>
    <row r="44" spans="1:16" customFormat="1" x14ac:dyDescent="0.25">
      <c r="A44" s="286"/>
      <c r="B44" s="287"/>
      <c r="C44" s="287"/>
      <c r="D44" s="287"/>
      <c r="E44" s="287"/>
      <c r="F44" s="287"/>
      <c r="G44" s="287"/>
      <c r="H44" s="288"/>
      <c r="I44" s="2"/>
      <c r="J44" s="2"/>
      <c r="K44" s="2"/>
      <c r="L44" s="2"/>
      <c r="M44" s="2"/>
      <c r="N44" s="2"/>
      <c r="O44" s="2"/>
      <c r="P44" s="2"/>
    </row>
    <row r="45" spans="1:16" customFormat="1" x14ac:dyDescent="0.25">
      <c r="A45" s="289"/>
      <c r="B45" s="290"/>
      <c r="C45" s="290"/>
      <c r="D45" s="290"/>
      <c r="E45" s="290"/>
      <c r="F45" s="290"/>
      <c r="G45" s="290"/>
      <c r="H45" s="291"/>
      <c r="I45" s="2"/>
      <c r="J45" s="2"/>
      <c r="K45" s="2"/>
      <c r="L45" s="2"/>
      <c r="M45" s="2"/>
      <c r="N45" s="2"/>
      <c r="O45" s="2"/>
      <c r="P45" s="2"/>
    </row>
    <row r="46" spans="1:16" x14ac:dyDescent="0.25">
      <c r="A46" s="2"/>
      <c r="D46" s="78"/>
      <c r="G46" s="77"/>
    </row>
    <row r="47" spans="1:16" x14ac:dyDescent="0.25">
      <c r="A47" s="6"/>
      <c r="B47" s="6"/>
      <c r="C47" s="6"/>
      <c r="D47" s="221"/>
      <c r="E47" s="6"/>
      <c r="F47" s="6"/>
      <c r="G47" s="222"/>
      <c r="H47" s="6"/>
      <c r="I47" s="6"/>
      <c r="J47" s="6"/>
      <c r="K47" s="6"/>
      <c r="L47" s="6"/>
      <c r="M47" s="6"/>
      <c r="N47" s="6"/>
      <c r="O47" s="6"/>
      <c r="P47" s="6"/>
    </row>
    <row r="48" spans="1:16" ht="21" x14ac:dyDescent="0.35">
      <c r="A48" s="233" t="s">
        <v>154</v>
      </c>
      <c r="C48" s="22"/>
      <c r="E48" s="31"/>
      <c r="F48" s="32"/>
    </row>
    <row r="49" spans="1:16" x14ac:dyDescent="0.25">
      <c r="A49" s="49" t="s">
        <v>155</v>
      </c>
      <c r="B49" s="25" t="s">
        <v>156</v>
      </c>
      <c r="C49" s="25" t="s">
        <v>428</v>
      </c>
      <c r="D49" s="59" t="s">
        <v>1</v>
      </c>
    </row>
    <row r="50" spans="1:16" x14ac:dyDescent="0.25">
      <c r="A50" s="22" t="s">
        <v>342</v>
      </c>
      <c r="B50" s="2" t="s">
        <v>188</v>
      </c>
      <c r="C50" s="2" t="s">
        <v>347</v>
      </c>
      <c r="D50" s="54">
        <v>400000</v>
      </c>
    </row>
    <row r="51" spans="1:16" x14ac:dyDescent="0.25">
      <c r="A51" s="22" t="s">
        <v>343</v>
      </c>
      <c r="B51" s="2" t="s">
        <v>189</v>
      </c>
      <c r="C51" s="2" t="s">
        <v>348</v>
      </c>
      <c r="D51" s="54">
        <v>0</v>
      </c>
    </row>
    <row r="52" spans="1:16" x14ac:dyDescent="0.25">
      <c r="A52" s="22" t="s">
        <v>344</v>
      </c>
      <c r="B52" s="2" t="s">
        <v>286</v>
      </c>
      <c r="C52" s="2" t="s">
        <v>157</v>
      </c>
      <c r="D52" s="54">
        <v>0</v>
      </c>
    </row>
    <row r="53" spans="1:16" x14ac:dyDescent="0.25">
      <c r="D53" s="67" t="s">
        <v>70</v>
      </c>
    </row>
    <row r="54" spans="1:16" x14ac:dyDescent="0.25">
      <c r="A54" s="22" t="s">
        <v>345</v>
      </c>
      <c r="B54" s="2" t="s">
        <v>41</v>
      </c>
      <c r="C54" s="19" t="s">
        <v>602</v>
      </c>
      <c r="D54" s="54">
        <v>400000</v>
      </c>
    </row>
    <row r="55" spans="1:16" x14ac:dyDescent="0.25">
      <c r="D55" s="67" t="s">
        <v>603</v>
      </c>
    </row>
    <row r="56" spans="1:16" x14ac:dyDescent="0.25">
      <c r="A56" s="234" t="s">
        <v>346</v>
      </c>
      <c r="B56" s="3" t="s">
        <v>297</v>
      </c>
      <c r="C56" s="3" t="s">
        <v>349</v>
      </c>
      <c r="D56" s="55">
        <f>D51+D54</f>
        <v>400000</v>
      </c>
    </row>
    <row r="57" spans="1:16" x14ac:dyDescent="0.25">
      <c r="D57" s="11"/>
      <c r="E57" s="8"/>
    </row>
    <row r="58" spans="1:16" x14ac:dyDescent="0.25">
      <c r="A58" s="39"/>
      <c r="B58" s="6"/>
      <c r="C58" s="6"/>
      <c r="D58" s="9"/>
      <c r="E58" s="9"/>
      <c r="F58" s="10"/>
      <c r="G58" s="6"/>
      <c r="H58" s="6"/>
      <c r="I58" s="6"/>
      <c r="J58" s="6"/>
      <c r="K58" s="6"/>
      <c r="L58" s="6"/>
      <c r="M58" s="6"/>
      <c r="N58" s="6"/>
      <c r="O58" s="6"/>
      <c r="P58" s="6"/>
    </row>
    <row r="59" spans="1:16" ht="21.75" thickBot="1" x14ac:dyDescent="0.4">
      <c r="A59" s="233" t="s">
        <v>187</v>
      </c>
      <c r="E59" s="11"/>
      <c r="F59" s="8"/>
    </row>
    <row r="60" spans="1:16" ht="21" x14ac:dyDescent="0.35">
      <c r="A60" s="49" t="s">
        <v>155</v>
      </c>
      <c r="B60" s="25" t="s">
        <v>156</v>
      </c>
      <c r="C60" s="25" t="s">
        <v>428</v>
      </c>
      <c r="D60" s="59" t="s">
        <v>2</v>
      </c>
      <c r="F60" s="49" t="s">
        <v>155</v>
      </c>
      <c r="G60" s="25" t="s">
        <v>156</v>
      </c>
      <c r="H60" s="25" t="s">
        <v>428</v>
      </c>
      <c r="I60" s="59" t="s">
        <v>2</v>
      </c>
      <c r="K60" s="148" t="s">
        <v>579</v>
      </c>
      <c r="L60" s="149"/>
      <c r="M60" s="150"/>
      <c r="N60" s="149"/>
      <c r="O60" s="151"/>
      <c r="P60" s="152"/>
    </row>
    <row r="61" spans="1:16" ht="30" x14ac:dyDescent="0.25">
      <c r="A61" s="235"/>
      <c r="B61" s="17" t="s">
        <v>287</v>
      </c>
      <c r="C61" s="167" t="s">
        <v>158</v>
      </c>
      <c r="D61" s="106">
        <v>505</v>
      </c>
      <c r="F61" s="41" t="s">
        <v>12</v>
      </c>
      <c r="G61" s="27" t="s">
        <v>380</v>
      </c>
      <c r="H61" s="241" t="s">
        <v>410</v>
      </c>
      <c r="I61" s="42">
        <f>D77+$D$81*D67/$D$71</f>
        <v>36.544117647058826</v>
      </c>
      <c r="K61" s="261" t="s">
        <v>419</v>
      </c>
      <c r="L61" s="257"/>
      <c r="M61" s="257"/>
      <c r="N61" s="257"/>
      <c r="O61" s="257"/>
      <c r="P61" s="262"/>
    </row>
    <row r="62" spans="1:16" ht="30" x14ac:dyDescent="0.25">
      <c r="B62" s="2" t="s">
        <v>350</v>
      </c>
      <c r="C62" s="19" t="s">
        <v>352</v>
      </c>
      <c r="D62" s="54">
        <v>940</v>
      </c>
      <c r="F62" s="43" t="s">
        <v>13</v>
      </c>
      <c r="G62" s="27" t="s">
        <v>381</v>
      </c>
      <c r="H62" s="27" t="s">
        <v>413</v>
      </c>
      <c r="I62" s="48">
        <f>D78+$D$81*D68/$D$71</f>
        <v>5.1102941176470589</v>
      </c>
      <c r="K62" s="263" t="s">
        <v>420</v>
      </c>
      <c r="L62" s="264"/>
      <c r="M62" s="264"/>
      <c r="N62" s="264"/>
      <c r="O62" s="264"/>
      <c r="P62" s="265"/>
    </row>
    <row r="63" spans="1:16" ht="30" x14ac:dyDescent="0.25">
      <c r="B63" s="2" t="s">
        <v>351</v>
      </c>
      <c r="C63" s="19" t="s">
        <v>353</v>
      </c>
      <c r="D63" s="102">
        <v>60</v>
      </c>
      <c r="F63" s="43" t="s">
        <v>14</v>
      </c>
      <c r="G63" s="27" t="s">
        <v>382</v>
      </c>
      <c r="H63" s="242" t="s">
        <v>412</v>
      </c>
      <c r="I63" s="48">
        <f>D79+$D$81*D69/$D$71</f>
        <v>2.0220588235294117</v>
      </c>
      <c r="K63" s="153"/>
      <c r="L63" s="155"/>
      <c r="M63" s="23" t="s">
        <v>429</v>
      </c>
      <c r="N63" s="21" t="s">
        <v>429</v>
      </c>
      <c r="O63" s="23" t="s">
        <v>430</v>
      </c>
      <c r="P63" s="159" t="s">
        <v>430</v>
      </c>
    </row>
    <row r="64" spans="1:16" ht="30" x14ac:dyDescent="0.25">
      <c r="B64" s="2" t="s">
        <v>190</v>
      </c>
      <c r="C64" s="19" t="s">
        <v>159</v>
      </c>
      <c r="D64" s="54">
        <v>50</v>
      </c>
      <c r="F64" s="46" t="s">
        <v>15</v>
      </c>
      <c r="G64" s="28" t="s">
        <v>383</v>
      </c>
      <c r="H64" s="243" t="s">
        <v>411</v>
      </c>
      <c r="I64" s="66">
        <f>D80+$D$81*D70/$D$71</f>
        <v>11.323529411764707</v>
      </c>
      <c r="K64" s="226" t="s">
        <v>163</v>
      </c>
      <c r="L64" s="219" t="s">
        <v>121</v>
      </c>
      <c r="M64" s="169" t="s">
        <v>155</v>
      </c>
      <c r="N64" s="170" t="s">
        <v>120</v>
      </c>
      <c r="O64" s="169" t="s">
        <v>155</v>
      </c>
      <c r="P64" s="171" t="s">
        <v>120</v>
      </c>
    </row>
    <row r="65" spans="1:16" ht="48.75" customHeight="1" x14ac:dyDescent="0.25">
      <c r="B65" s="2" t="s">
        <v>589</v>
      </c>
      <c r="C65" s="19" t="s">
        <v>590</v>
      </c>
      <c r="D65" s="102">
        <v>20</v>
      </c>
      <c r="I65" s="36"/>
      <c r="K65" s="172" t="s">
        <v>421</v>
      </c>
      <c r="L65" s="156" t="s">
        <v>485</v>
      </c>
      <c r="M65" s="115" t="s">
        <v>49</v>
      </c>
      <c r="N65" s="173">
        <f>1000*D66/D56</f>
        <v>3.5874999999999999</v>
      </c>
      <c r="O65" s="115" t="s">
        <v>100</v>
      </c>
      <c r="P65" s="174">
        <f>1000*(D66-D73)/D56</f>
        <v>3.5375000000000001</v>
      </c>
    </row>
    <row r="66" spans="1:16" ht="30" x14ac:dyDescent="0.25">
      <c r="A66" s="234" t="s">
        <v>3</v>
      </c>
      <c r="B66" s="28" t="s">
        <v>191</v>
      </c>
      <c r="C66" s="29" t="s">
        <v>160</v>
      </c>
      <c r="D66" s="142">
        <f>D61+D62+D63-D64-D65</f>
        <v>1435</v>
      </c>
      <c r="F66" s="49" t="s">
        <v>155</v>
      </c>
      <c r="G66" s="25" t="s">
        <v>156</v>
      </c>
      <c r="H66" s="25" t="s">
        <v>428</v>
      </c>
      <c r="I66" s="59" t="s">
        <v>2</v>
      </c>
      <c r="K66" s="172" t="s">
        <v>423</v>
      </c>
      <c r="L66" s="156" t="s">
        <v>80</v>
      </c>
      <c r="M66" s="115" t="s">
        <v>50</v>
      </c>
      <c r="N66" s="175">
        <f>1000*I73/D50</f>
        <v>1.8659925045977088</v>
      </c>
      <c r="O66" s="115" t="s">
        <v>101</v>
      </c>
      <c r="P66" s="176">
        <f>1000*(D67+I61)/D50</f>
        <v>1.841360294117647</v>
      </c>
    </row>
    <row r="67" spans="1:16" ht="27" customHeight="1" x14ac:dyDescent="0.25">
      <c r="B67" s="2" t="s">
        <v>192</v>
      </c>
      <c r="C67" s="19" t="s">
        <v>354</v>
      </c>
      <c r="D67" s="54">
        <v>700</v>
      </c>
      <c r="F67" s="43" t="s">
        <v>16</v>
      </c>
      <c r="G67" s="27" t="s">
        <v>294</v>
      </c>
      <c r="H67" s="27" t="s">
        <v>398</v>
      </c>
      <c r="I67" s="48">
        <f>$D$73*I112/$D$100</f>
        <v>9.8528841920246588</v>
      </c>
      <c r="J67" s="34"/>
      <c r="K67" s="172" t="s">
        <v>422</v>
      </c>
      <c r="L67" s="156" t="s">
        <v>80</v>
      </c>
      <c r="M67" s="115" t="s">
        <v>51</v>
      </c>
      <c r="N67" s="173" t="str">
        <f>IFERROR(1000*I74/D51,"-")</f>
        <v>-</v>
      </c>
      <c r="O67" s="115" t="s">
        <v>102</v>
      </c>
      <c r="P67" s="174" t="str">
        <f>IFERROR(1000*(D68+I62)/D51,"-")</f>
        <v>-</v>
      </c>
    </row>
    <row r="68" spans="1:16" ht="30" x14ac:dyDescent="0.25">
      <c r="B68" s="2" t="s">
        <v>193</v>
      </c>
      <c r="C68" s="2" t="s">
        <v>355</v>
      </c>
      <c r="D68" s="54">
        <v>50</v>
      </c>
      <c r="F68" s="43" t="s">
        <v>17</v>
      </c>
      <c r="G68" s="27" t="s">
        <v>295</v>
      </c>
      <c r="H68" s="27" t="s">
        <v>414</v>
      </c>
      <c r="I68" s="48">
        <f>$D$73*I113/$D$100</f>
        <v>0.55123914554148434</v>
      </c>
      <c r="J68" s="34"/>
      <c r="K68" s="172" t="s">
        <v>424</v>
      </c>
      <c r="L68" s="156" t="s">
        <v>80</v>
      </c>
      <c r="M68" s="115" t="s">
        <v>66</v>
      </c>
      <c r="N68" s="173" t="str">
        <f>IFERROR(1000*(I73/D50+I74/D51),"-")</f>
        <v>-</v>
      </c>
      <c r="O68" s="115" t="s">
        <v>103</v>
      </c>
      <c r="P68" s="174" t="str">
        <f>IFERROR(P66+P67,"-")</f>
        <v>-</v>
      </c>
    </row>
    <row r="69" spans="1:16" x14ac:dyDescent="0.25">
      <c r="B69" s="2" t="s">
        <v>358</v>
      </c>
      <c r="C69" s="2" t="s">
        <v>356</v>
      </c>
      <c r="D69" s="99">
        <v>10</v>
      </c>
      <c r="F69" s="43" t="s">
        <v>42</v>
      </c>
      <c r="G69" s="27" t="s">
        <v>364</v>
      </c>
      <c r="H69" s="27" t="s">
        <v>415</v>
      </c>
      <c r="I69" s="45">
        <f>$D$73*I114/$D$100</f>
        <v>9.2382614327665244E-2</v>
      </c>
      <c r="J69" s="35"/>
      <c r="K69" s="172" t="s">
        <v>425</v>
      </c>
      <c r="L69" s="157" t="s">
        <v>485</v>
      </c>
      <c r="M69" s="115" t="s">
        <v>72</v>
      </c>
      <c r="N69" s="175">
        <f>1000*I76/D54</f>
        <v>1.5520675586496773</v>
      </c>
      <c r="O69" s="115" t="s">
        <v>104</v>
      </c>
      <c r="P69" s="176">
        <f>1000*((D70+I64)/D54)</f>
        <v>1.528308823529412</v>
      </c>
    </row>
    <row r="70" spans="1:16" x14ac:dyDescent="0.25">
      <c r="B70" s="2" t="s">
        <v>194</v>
      </c>
      <c r="C70" s="2" t="s">
        <v>357</v>
      </c>
      <c r="D70" s="99">
        <v>600</v>
      </c>
      <c r="F70" s="46" t="s">
        <v>43</v>
      </c>
      <c r="G70" s="28" t="s">
        <v>296</v>
      </c>
      <c r="H70" s="28" t="s">
        <v>359</v>
      </c>
      <c r="I70" s="47">
        <f>$D$73*I115/$D$100</f>
        <v>9.5034940481061927</v>
      </c>
      <c r="J70" s="36"/>
      <c r="K70" s="172" t="s">
        <v>426</v>
      </c>
      <c r="L70" s="157" t="s">
        <v>485</v>
      </c>
      <c r="M70" s="115" t="s">
        <v>73</v>
      </c>
      <c r="N70" s="173" t="str">
        <f>IFERROR(1000*(I75/D52+I76/D54),"-")</f>
        <v>-</v>
      </c>
      <c r="O70" s="115" t="s">
        <v>105</v>
      </c>
      <c r="P70" s="174" t="str">
        <f>IFERROR(1000*((D69+I63)/D52+(D70+I64)/D54),"-")</f>
        <v>-</v>
      </c>
    </row>
    <row r="71" spans="1:16" ht="37.5" customHeight="1" thickBot="1" x14ac:dyDescent="0.3">
      <c r="A71" s="22" t="s">
        <v>4</v>
      </c>
      <c r="B71" s="27" t="s">
        <v>195</v>
      </c>
      <c r="C71" s="27" t="s">
        <v>405</v>
      </c>
      <c r="D71" s="61">
        <f>D67+D68+D69+D70</f>
        <v>1360</v>
      </c>
      <c r="E71" s="12"/>
      <c r="I71" s="33"/>
      <c r="J71" s="35"/>
      <c r="K71" s="177" t="s">
        <v>427</v>
      </c>
      <c r="L71" s="158" t="s">
        <v>78</v>
      </c>
      <c r="M71" s="178" t="s">
        <v>99</v>
      </c>
      <c r="N71" s="179">
        <f>(D62+D63)/D66</f>
        <v>0.69686411149825789</v>
      </c>
      <c r="O71" s="178" t="s">
        <v>586</v>
      </c>
      <c r="P71" s="180">
        <f>(D62+D63)/(D66-D73)</f>
        <v>0.70671378091872794</v>
      </c>
    </row>
    <row r="72" spans="1:16" ht="45" x14ac:dyDescent="0.25">
      <c r="B72" s="30" t="s">
        <v>378</v>
      </c>
      <c r="C72" s="30" t="s">
        <v>389</v>
      </c>
      <c r="D72" s="54">
        <v>75</v>
      </c>
      <c r="E72" s="12"/>
      <c r="F72" s="49" t="s">
        <v>155</v>
      </c>
      <c r="G72" s="25" t="s">
        <v>156</v>
      </c>
      <c r="H72" s="25" t="s">
        <v>428</v>
      </c>
      <c r="I72" s="59" t="s">
        <v>2</v>
      </c>
      <c r="J72" s="35"/>
    </row>
    <row r="73" spans="1:16" ht="31.5" customHeight="1" x14ac:dyDescent="0.25">
      <c r="A73" s="234"/>
      <c r="B73" s="69" t="s">
        <v>196</v>
      </c>
      <c r="C73" s="3" t="s">
        <v>161</v>
      </c>
      <c r="D73" s="107">
        <v>20</v>
      </c>
      <c r="E73" s="12"/>
      <c r="F73" s="43" t="s">
        <v>44</v>
      </c>
      <c r="G73" s="27" t="s">
        <v>198</v>
      </c>
      <c r="H73" s="27" t="s">
        <v>416</v>
      </c>
      <c r="I73" s="50">
        <f>D67+I61+I67</f>
        <v>746.39700183908349</v>
      </c>
      <c r="J73" s="35"/>
    </row>
    <row r="74" spans="1:16" ht="15.75" x14ac:dyDescent="0.25">
      <c r="A74" s="234" t="s">
        <v>293</v>
      </c>
      <c r="B74" s="28" t="s">
        <v>197</v>
      </c>
      <c r="C74" s="28" t="s">
        <v>162</v>
      </c>
      <c r="D74" s="62">
        <f>D71+D72+D73</f>
        <v>1455</v>
      </c>
      <c r="E74" s="12"/>
      <c r="F74" s="43" t="s">
        <v>45</v>
      </c>
      <c r="G74" s="27" t="s">
        <v>199</v>
      </c>
      <c r="H74" s="27" t="s">
        <v>399</v>
      </c>
      <c r="I74" s="50">
        <f>D68+I62+I68</f>
        <v>55.661533263188545</v>
      </c>
      <c r="J74" s="35"/>
    </row>
    <row r="75" spans="1:16" ht="33.75" customHeight="1" x14ac:dyDescent="0.25">
      <c r="A75" s="236" t="s">
        <v>9</v>
      </c>
      <c r="B75" s="237" t="s">
        <v>71</v>
      </c>
      <c r="C75" s="122" t="s">
        <v>406</v>
      </c>
      <c r="D75" s="108">
        <f>D66-D74</f>
        <v>-20</v>
      </c>
      <c r="E75" s="12"/>
      <c r="F75" s="43" t="s">
        <v>47</v>
      </c>
      <c r="G75" s="27" t="s">
        <v>365</v>
      </c>
      <c r="H75" s="27" t="s">
        <v>417</v>
      </c>
      <c r="I75" s="51">
        <f>D69+I63+I69</f>
        <v>12.114441437857076</v>
      </c>
      <c r="J75" s="35"/>
    </row>
    <row r="76" spans="1:16" ht="29.25" customHeight="1" x14ac:dyDescent="0.25">
      <c r="A76" s="22" t="s">
        <v>10</v>
      </c>
      <c r="B76" s="27" t="s">
        <v>379</v>
      </c>
      <c r="C76" s="27" t="s">
        <v>407</v>
      </c>
      <c r="D76" s="61">
        <f>D72+D75</f>
        <v>55</v>
      </c>
      <c r="E76" s="12"/>
      <c r="F76" s="46" t="s">
        <v>48</v>
      </c>
      <c r="G76" s="28" t="s">
        <v>46</v>
      </c>
      <c r="H76" s="28" t="s">
        <v>418</v>
      </c>
      <c r="I76" s="52">
        <f>D70+I64+I70</f>
        <v>620.82702345987093</v>
      </c>
      <c r="J76" s="35"/>
    </row>
    <row r="77" spans="1:16" ht="30" x14ac:dyDescent="0.25">
      <c r="B77" s="2" t="s">
        <v>390</v>
      </c>
      <c r="C77" s="2" t="s">
        <v>397</v>
      </c>
      <c r="D77" s="102">
        <v>35</v>
      </c>
      <c r="E77" s="12"/>
    </row>
    <row r="78" spans="1:16" ht="30" x14ac:dyDescent="0.25">
      <c r="B78" s="2" t="s">
        <v>391</v>
      </c>
      <c r="C78" s="2" t="s">
        <v>396</v>
      </c>
      <c r="D78" s="102">
        <v>5</v>
      </c>
      <c r="E78" s="12"/>
    </row>
    <row r="79" spans="1:16" ht="30" x14ac:dyDescent="0.25">
      <c r="B79" s="2" t="s">
        <v>392</v>
      </c>
      <c r="C79" s="2" t="s">
        <v>395</v>
      </c>
      <c r="D79" s="102">
        <v>2</v>
      </c>
    </row>
    <row r="80" spans="1:16" ht="30" x14ac:dyDescent="0.25">
      <c r="B80" s="2" t="s">
        <v>393</v>
      </c>
      <c r="C80" s="2" t="s">
        <v>394</v>
      </c>
      <c r="D80" s="102">
        <v>10</v>
      </c>
      <c r="E80" s="13"/>
    </row>
    <row r="81" spans="1:16" ht="30" x14ac:dyDescent="0.25">
      <c r="A81" s="234" t="s">
        <v>11</v>
      </c>
      <c r="B81" s="28" t="s">
        <v>408</v>
      </c>
      <c r="C81" s="28" t="s">
        <v>409</v>
      </c>
      <c r="D81" s="55">
        <f>D76-D77-D78-D79-D80</f>
        <v>3</v>
      </c>
      <c r="E81" s="13"/>
      <c r="F81" s="110"/>
    </row>
    <row r="82" spans="1:16" x14ac:dyDescent="0.25">
      <c r="E82" s="13"/>
    </row>
    <row r="83" spans="1:16" x14ac:dyDescent="0.25">
      <c r="A83" s="39"/>
      <c r="B83" s="6"/>
      <c r="C83" s="6"/>
      <c r="D83" s="15"/>
      <c r="E83" s="15"/>
      <c r="F83" s="15"/>
      <c r="G83" s="15"/>
      <c r="H83" s="15"/>
      <c r="I83" s="15"/>
      <c r="J83" s="6"/>
      <c r="K83" s="6"/>
      <c r="L83" s="6"/>
      <c r="M83" s="6"/>
      <c r="N83" s="6"/>
      <c r="O83" s="6"/>
      <c r="P83" s="6"/>
    </row>
    <row r="84" spans="1:16" ht="33.75" customHeight="1" thickBot="1" x14ac:dyDescent="0.4">
      <c r="A84" s="233" t="s">
        <v>164</v>
      </c>
      <c r="C84" s="181" t="s">
        <v>431</v>
      </c>
      <c r="O84" s="147"/>
    </row>
    <row r="85" spans="1:16" ht="21" x14ac:dyDescent="0.35">
      <c r="A85" s="49" t="s">
        <v>155</v>
      </c>
      <c r="B85" s="25" t="s">
        <v>156</v>
      </c>
      <c r="C85" s="25" t="s">
        <v>428</v>
      </c>
      <c r="D85" s="59" t="s">
        <v>2</v>
      </c>
      <c r="F85" s="49" t="s">
        <v>155</v>
      </c>
      <c r="G85" s="25" t="s">
        <v>156</v>
      </c>
      <c r="H85" s="25" t="s">
        <v>428</v>
      </c>
      <c r="I85" s="59" t="s">
        <v>2</v>
      </c>
      <c r="K85" s="148" t="s">
        <v>579</v>
      </c>
      <c r="L85" s="149"/>
      <c r="M85" s="149"/>
      <c r="N85" s="160"/>
    </row>
    <row r="86" spans="1:16" ht="30" x14ac:dyDescent="0.25">
      <c r="A86" s="41"/>
      <c r="B86" s="17" t="s">
        <v>0</v>
      </c>
      <c r="C86" s="167" t="s">
        <v>432</v>
      </c>
      <c r="D86" s="106">
        <v>5000</v>
      </c>
      <c r="F86" s="41"/>
      <c r="G86" s="2" t="s">
        <v>455</v>
      </c>
      <c r="H86" s="154" t="s">
        <v>400</v>
      </c>
      <c r="I86" s="106">
        <v>280</v>
      </c>
      <c r="K86" s="191" t="s">
        <v>169</v>
      </c>
      <c r="L86" s="230" t="s">
        <v>121</v>
      </c>
      <c r="M86" s="79" t="s">
        <v>155</v>
      </c>
      <c r="N86" s="161" t="s">
        <v>120</v>
      </c>
    </row>
    <row r="87" spans="1:16" ht="45" x14ac:dyDescent="0.25">
      <c r="A87" s="43"/>
      <c r="B87" s="2" t="s">
        <v>439</v>
      </c>
      <c r="C87" s="19" t="s">
        <v>433</v>
      </c>
      <c r="D87" s="54">
        <v>1000</v>
      </c>
      <c r="F87" s="43"/>
      <c r="G87" s="2" t="s">
        <v>454</v>
      </c>
      <c r="H87" s="30" t="s">
        <v>401</v>
      </c>
      <c r="I87" s="54">
        <v>0</v>
      </c>
      <c r="K87" s="172" t="s">
        <v>483</v>
      </c>
      <c r="L87" s="156" t="s">
        <v>485</v>
      </c>
      <c r="M87" s="115" t="s">
        <v>57</v>
      </c>
      <c r="N87" s="174">
        <f>1000*D100/D56</f>
        <v>14.835000000000001</v>
      </c>
    </row>
    <row r="88" spans="1:16" x14ac:dyDescent="0.25">
      <c r="A88" s="43"/>
      <c r="B88" s="2" t="s">
        <v>440</v>
      </c>
      <c r="C88" s="19" t="s">
        <v>165</v>
      </c>
      <c r="D88" s="54">
        <v>30</v>
      </c>
      <c r="F88" s="43"/>
      <c r="G88" s="2" t="s">
        <v>453</v>
      </c>
      <c r="H88" s="30" t="s">
        <v>450</v>
      </c>
      <c r="I88" s="54">
        <v>0</v>
      </c>
      <c r="K88" s="172" t="s">
        <v>484</v>
      </c>
      <c r="L88" s="156" t="s">
        <v>80</v>
      </c>
      <c r="M88" s="115" t="s">
        <v>58</v>
      </c>
      <c r="N88" s="176">
        <f>1000*I112/D50</f>
        <v>7.3083768494342909</v>
      </c>
    </row>
    <row r="89" spans="1:16" x14ac:dyDescent="0.25">
      <c r="A89" s="43"/>
      <c r="B89" s="2" t="s">
        <v>441</v>
      </c>
      <c r="C89" s="19" t="s">
        <v>434</v>
      </c>
      <c r="D89" s="54">
        <v>10</v>
      </c>
      <c r="F89" s="43"/>
      <c r="G89" s="2" t="s">
        <v>452</v>
      </c>
      <c r="H89" s="30" t="s">
        <v>451</v>
      </c>
      <c r="I89" s="54">
        <v>0</v>
      </c>
      <c r="K89" s="172" t="s">
        <v>422</v>
      </c>
      <c r="L89" s="156" t="s">
        <v>80</v>
      </c>
      <c r="M89" s="115" t="s">
        <v>67</v>
      </c>
      <c r="N89" s="174" t="str">
        <f>IFERROR(1000*I113/D51,"-")</f>
        <v>-</v>
      </c>
    </row>
    <row r="90" spans="1:16" x14ac:dyDescent="0.25">
      <c r="A90" s="43"/>
      <c r="B90" s="2" t="s">
        <v>442</v>
      </c>
      <c r="C90" s="19" t="s">
        <v>166</v>
      </c>
      <c r="D90" s="54">
        <v>20</v>
      </c>
      <c r="F90" s="43"/>
      <c r="G90" s="30" t="s">
        <v>209</v>
      </c>
      <c r="H90" s="68" t="s">
        <v>402</v>
      </c>
      <c r="I90" s="54">
        <v>0</v>
      </c>
      <c r="K90" s="172" t="s">
        <v>424</v>
      </c>
      <c r="L90" s="156" t="s">
        <v>80</v>
      </c>
      <c r="M90" s="115" t="s">
        <v>75</v>
      </c>
      <c r="N90" s="174" t="str">
        <f>IFERROR(1000*(I112/D50+I113/D51),"-")</f>
        <v>-</v>
      </c>
    </row>
    <row r="91" spans="1:16" ht="30" x14ac:dyDescent="0.25">
      <c r="A91" s="43"/>
      <c r="B91" s="2" t="s">
        <v>443</v>
      </c>
      <c r="C91" s="19" t="s">
        <v>435</v>
      </c>
      <c r="D91" s="54">
        <v>15</v>
      </c>
      <c r="F91" s="43"/>
      <c r="G91" s="30" t="s">
        <v>210</v>
      </c>
      <c r="H91" s="68" t="s">
        <v>456</v>
      </c>
      <c r="I91" s="54">
        <v>20</v>
      </c>
      <c r="K91" s="172" t="s">
        <v>425</v>
      </c>
      <c r="L91" s="157" t="s">
        <v>485</v>
      </c>
      <c r="M91" s="115" t="s">
        <v>77</v>
      </c>
      <c r="N91" s="176">
        <f>1000*I115/D54</f>
        <v>7.0492167101827681</v>
      </c>
    </row>
    <row r="92" spans="1:16" ht="15.75" thickBot="1" x14ac:dyDescent="0.3">
      <c r="A92" s="46" t="s">
        <v>5</v>
      </c>
      <c r="B92" s="28" t="s">
        <v>34</v>
      </c>
      <c r="C92" s="29" t="s">
        <v>468</v>
      </c>
      <c r="D92" s="55">
        <f>D86+D87+D88+D89+D90+D91</f>
        <v>6075</v>
      </c>
      <c r="F92" s="43"/>
      <c r="G92" s="30" t="s">
        <v>366</v>
      </c>
      <c r="H92" s="68" t="s">
        <v>457</v>
      </c>
      <c r="I92" s="54">
        <v>10</v>
      </c>
      <c r="K92" s="185" t="s">
        <v>426</v>
      </c>
      <c r="L92" s="158" t="s">
        <v>485</v>
      </c>
      <c r="M92" s="178" t="s">
        <v>97</v>
      </c>
      <c r="N92" s="186" t="str">
        <f>IFERROR(1000*(I114/D52+I115/D54),"-")</f>
        <v>-</v>
      </c>
    </row>
    <row r="93" spans="1:16" x14ac:dyDescent="0.25">
      <c r="A93" s="43"/>
      <c r="B93" s="2" t="s">
        <v>200</v>
      </c>
      <c r="C93" s="19" t="s">
        <v>436</v>
      </c>
      <c r="D93" s="54">
        <v>20</v>
      </c>
      <c r="F93" s="43"/>
      <c r="G93" s="30" t="s">
        <v>211</v>
      </c>
      <c r="H93" s="68" t="s">
        <v>360</v>
      </c>
      <c r="I93" s="54">
        <v>170</v>
      </c>
    </row>
    <row r="94" spans="1:16" x14ac:dyDescent="0.25">
      <c r="A94" s="43"/>
      <c r="B94" s="2" t="s">
        <v>591</v>
      </c>
      <c r="C94" s="19" t="s">
        <v>167</v>
      </c>
      <c r="D94" s="54">
        <v>50</v>
      </c>
      <c r="F94" s="46" t="s">
        <v>19</v>
      </c>
      <c r="G94" s="28" t="s">
        <v>212</v>
      </c>
      <c r="H94" s="29" t="s">
        <v>472</v>
      </c>
      <c r="I94" s="55">
        <f>SUM(I86:I89)-SUM(I90:I93)-D98-D99</f>
        <v>-30</v>
      </c>
    </row>
    <row r="95" spans="1:16" ht="47.25" customHeight="1" x14ac:dyDescent="0.25">
      <c r="B95" s="2" t="s">
        <v>68</v>
      </c>
      <c r="C95" s="19" t="s">
        <v>592</v>
      </c>
      <c r="D95" s="102">
        <v>1</v>
      </c>
      <c r="G95" s="13"/>
    </row>
    <row r="96" spans="1:16" x14ac:dyDescent="0.25">
      <c r="A96" s="43" t="s">
        <v>6</v>
      </c>
      <c r="B96" s="2" t="s">
        <v>201</v>
      </c>
      <c r="C96" s="19" t="s">
        <v>466</v>
      </c>
      <c r="D96" s="55">
        <f>D92+D93-D94-D95</f>
        <v>6044</v>
      </c>
      <c r="F96" s="49" t="s">
        <v>155</v>
      </c>
      <c r="G96" s="25" t="s">
        <v>156</v>
      </c>
      <c r="H96" s="25" t="s">
        <v>428</v>
      </c>
      <c r="I96" s="59" t="s">
        <v>2</v>
      </c>
    </row>
    <row r="97" spans="1:9" x14ac:dyDescent="0.25">
      <c r="A97" s="235"/>
      <c r="B97" s="17" t="s">
        <v>438</v>
      </c>
      <c r="C97" s="167" t="s">
        <v>437</v>
      </c>
      <c r="D97" s="245">
        <v>150</v>
      </c>
      <c r="F97" s="41" t="s">
        <v>21</v>
      </c>
      <c r="G97" s="27" t="s">
        <v>384</v>
      </c>
      <c r="H97" s="70" t="s">
        <v>473</v>
      </c>
      <c r="I97" s="74">
        <f>D106+D107+D109+I94</f>
        <v>269</v>
      </c>
    </row>
    <row r="98" spans="1:9" ht="45" x14ac:dyDescent="0.25">
      <c r="A98" s="43"/>
      <c r="B98" s="2" t="s">
        <v>593</v>
      </c>
      <c r="C98" s="19" t="s">
        <v>444</v>
      </c>
      <c r="D98" s="54">
        <v>90</v>
      </c>
      <c r="F98" s="43"/>
      <c r="G98" s="2" t="s">
        <v>462</v>
      </c>
      <c r="H98" s="2" t="s">
        <v>458</v>
      </c>
      <c r="I98" s="54">
        <v>70</v>
      </c>
    </row>
    <row r="99" spans="1:9" ht="45" x14ac:dyDescent="0.25">
      <c r="A99" s="43"/>
      <c r="B99" s="2" t="s">
        <v>202</v>
      </c>
      <c r="C99" s="19" t="s">
        <v>594</v>
      </c>
      <c r="D99" s="102">
        <v>20</v>
      </c>
      <c r="F99" s="43"/>
      <c r="G99" s="2" t="s">
        <v>463</v>
      </c>
      <c r="H99" s="2" t="s">
        <v>460</v>
      </c>
      <c r="I99" s="54">
        <v>10</v>
      </c>
    </row>
    <row r="100" spans="1:9" ht="45" x14ac:dyDescent="0.25">
      <c r="A100" s="46" t="s">
        <v>8</v>
      </c>
      <c r="B100" s="28" t="s">
        <v>203</v>
      </c>
      <c r="C100" s="29" t="s">
        <v>467</v>
      </c>
      <c r="D100" s="142">
        <f>D96-D98-D99</f>
        <v>5934</v>
      </c>
      <c r="F100" s="43"/>
      <c r="G100" s="2" t="s">
        <v>464</v>
      </c>
      <c r="H100" s="2" t="s">
        <v>461</v>
      </c>
      <c r="I100" s="54">
        <v>2</v>
      </c>
    </row>
    <row r="101" spans="1:9" ht="45" x14ac:dyDescent="0.25">
      <c r="A101" s="43"/>
      <c r="B101" s="2" t="s">
        <v>204</v>
      </c>
      <c r="C101" s="19" t="s">
        <v>403</v>
      </c>
      <c r="D101" s="54">
        <v>3050</v>
      </c>
      <c r="F101" s="43"/>
      <c r="G101" s="2" t="s">
        <v>465</v>
      </c>
      <c r="H101" s="2" t="s">
        <v>459</v>
      </c>
      <c r="I101" s="54">
        <v>30</v>
      </c>
    </row>
    <row r="102" spans="1:9" ht="30" x14ac:dyDescent="0.25">
      <c r="A102" s="43"/>
      <c r="B102" s="2" t="s">
        <v>205</v>
      </c>
      <c r="C102" s="19" t="s">
        <v>445</v>
      </c>
      <c r="D102" s="54">
        <v>130</v>
      </c>
      <c r="F102" s="46" t="s">
        <v>22</v>
      </c>
      <c r="G102" s="28" t="s">
        <v>474</v>
      </c>
      <c r="H102" s="3" t="s">
        <v>475</v>
      </c>
      <c r="I102" s="55">
        <f>I97-I98-I99-I100-I101</f>
        <v>157</v>
      </c>
    </row>
    <row r="103" spans="1:9" x14ac:dyDescent="0.25">
      <c r="A103" s="43"/>
      <c r="B103" s="2" t="s">
        <v>367</v>
      </c>
      <c r="C103" s="19" t="s">
        <v>446</v>
      </c>
      <c r="D103" s="102">
        <v>15</v>
      </c>
      <c r="G103" s="13"/>
    </row>
    <row r="104" spans="1:9" x14ac:dyDescent="0.25">
      <c r="A104" s="43"/>
      <c r="B104" s="2" t="s">
        <v>206</v>
      </c>
      <c r="C104" s="19" t="s">
        <v>361</v>
      </c>
      <c r="D104" s="102">
        <v>2550</v>
      </c>
      <c r="F104" s="49" t="s">
        <v>155</v>
      </c>
      <c r="G104" s="25" t="s">
        <v>156</v>
      </c>
      <c r="H104" s="25" t="s">
        <v>428</v>
      </c>
      <c r="I104" s="59" t="s">
        <v>2</v>
      </c>
    </row>
    <row r="105" spans="1:9" ht="30" x14ac:dyDescent="0.25">
      <c r="A105" s="46" t="s">
        <v>7</v>
      </c>
      <c r="B105" s="28" t="s">
        <v>207</v>
      </c>
      <c r="C105" s="29" t="s">
        <v>469</v>
      </c>
      <c r="D105" s="55">
        <f>D101+D102+D103+D104</f>
        <v>5745</v>
      </c>
      <c r="F105" s="41" t="s">
        <v>23</v>
      </c>
      <c r="G105" s="27" t="s">
        <v>385</v>
      </c>
      <c r="H105" s="241" t="s">
        <v>477</v>
      </c>
      <c r="I105" s="56">
        <f>I98+$I$102*D101/$D$105</f>
        <v>153.35073977371627</v>
      </c>
    </row>
    <row r="106" spans="1:9" ht="45" x14ac:dyDescent="0.25">
      <c r="A106" s="43"/>
      <c r="B106" s="2" t="s">
        <v>377</v>
      </c>
      <c r="C106" s="68" t="s">
        <v>447</v>
      </c>
      <c r="D106" s="54">
        <v>340</v>
      </c>
      <c r="F106" s="43" t="s">
        <v>24</v>
      </c>
      <c r="G106" s="27" t="s">
        <v>386</v>
      </c>
      <c r="H106" s="27" t="s">
        <v>476</v>
      </c>
      <c r="I106" s="50">
        <f>I99+$I$102*D102/$D$105</f>
        <v>13.552654482158399</v>
      </c>
    </row>
    <row r="107" spans="1:9" ht="30" x14ac:dyDescent="0.25">
      <c r="A107" s="43"/>
      <c r="B107" s="2" t="s">
        <v>448</v>
      </c>
      <c r="C107" s="19" t="s">
        <v>449</v>
      </c>
      <c r="D107" s="54">
        <v>40</v>
      </c>
      <c r="F107" s="43" t="s">
        <v>33</v>
      </c>
      <c r="G107" s="27" t="s">
        <v>387</v>
      </c>
      <c r="H107" s="27" t="s">
        <v>478</v>
      </c>
      <c r="I107" s="57">
        <f>I100+$I$102*D103/$D$105</f>
        <v>2.4099216710182767</v>
      </c>
    </row>
    <row r="108" spans="1:9" ht="30" x14ac:dyDescent="0.25">
      <c r="A108" s="46" t="s">
        <v>20</v>
      </c>
      <c r="B108" s="28" t="s">
        <v>208</v>
      </c>
      <c r="C108" s="29" t="s">
        <v>470</v>
      </c>
      <c r="D108" s="55">
        <f>D105+D106+D107</f>
        <v>6125</v>
      </c>
      <c r="F108" s="43" t="s">
        <v>35</v>
      </c>
      <c r="G108" s="27" t="s">
        <v>388</v>
      </c>
      <c r="H108" s="27" t="s">
        <v>479</v>
      </c>
      <c r="I108" s="51">
        <f>I101+$I$102*D104/$D$105</f>
        <v>99.686684073107045</v>
      </c>
    </row>
    <row r="109" spans="1:9" ht="30" x14ac:dyDescent="0.25">
      <c r="A109" s="46" t="s">
        <v>18</v>
      </c>
      <c r="B109" s="28" t="s">
        <v>74</v>
      </c>
      <c r="C109" s="29" t="s">
        <v>471</v>
      </c>
      <c r="D109" s="55">
        <f>D96-D108</f>
        <v>-81</v>
      </c>
      <c r="F109" s="18"/>
      <c r="G109" s="227"/>
      <c r="H109" s="37" t="s">
        <v>558</v>
      </c>
      <c r="I109" s="58">
        <f>I105+I106+I107+I108-I97</f>
        <v>0</v>
      </c>
    </row>
    <row r="110" spans="1:9" x14ac:dyDescent="0.25">
      <c r="G110" s="13"/>
    </row>
    <row r="111" spans="1:9" x14ac:dyDescent="0.25">
      <c r="F111" s="49" t="s">
        <v>155</v>
      </c>
      <c r="G111" s="25" t="s">
        <v>156</v>
      </c>
      <c r="H111" s="25" t="s">
        <v>428</v>
      </c>
      <c r="I111" s="59" t="s">
        <v>2</v>
      </c>
    </row>
    <row r="112" spans="1:9" x14ac:dyDescent="0.25">
      <c r="F112" s="43" t="s">
        <v>52</v>
      </c>
      <c r="G112" s="27" t="s">
        <v>213</v>
      </c>
      <c r="H112" s="27" t="s">
        <v>480</v>
      </c>
      <c r="I112" s="60">
        <f>D101+I105+I90-I86</f>
        <v>2923.3507397737162</v>
      </c>
    </row>
    <row r="113" spans="1:16" x14ac:dyDescent="0.25">
      <c r="F113" s="43" t="s">
        <v>54</v>
      </c>
      <c r="G113" s="27" t="s">
        <v>214</v>
      </c>
      <c r="H113" s="27" t="s">
        <v>168</v>
      </c>
      <c r="I113" s="50">
        <f>D102+I106+I91-I87</f>
        <v>163.5526544821584</v>
      </c>
    </row>
    <row r="114" spans="1:16" x14ac:dyDescent="0.25">
      <c r="C114" s="27"/>
      <c r="D114" s="14"/>
      <c r="F114" s="43" t="s">
        <v>55</v>
      </c>
      <c r="G114" s="27" t="s">
        <v>368</v>
      </c>
      <c r="H114" s="27" t="s">
        <v>482</v>
      </c>
      <c r="I114" s="61">
        <f>D103+I107+I92-I88</f>
        <v>27.409921671018278</v>
      </c>
    </row>
    <row r="115" spans="1:16" x14ac:dyDescent="0.25">
      <c r="C115" s="27"/>
      <c r="D115" s="14"/>
      <c r="F115" s="46" t="s">
        <v>56</v>
      </c>
      <c r="G115" s="28" t="s">
        <v>53</v>
      </c>
      <c r="H115" s="28" t="s">
        <v>481</v>
      </c>
      <c r="I115" s="62">
        <f>D104+I108+I93-I89</f>
        <v>2819.6866840731072</v>
      </c>
    </row>
    <row r="116" spans="1:16" x14ac:dyDescent="0.25">
      <c r="C116" s="27"/>
      <c r="D116" s="14"/>
      <c r="F116" s="22"/>
      <c r="I116" s="14"/>
    </row>
    <row r="117" spans="1:16" x14ac:dyDescent="0.25">
      <c r="A117" s="39"/>
      <c r="B117" s="6"/>
      <c r="C117" s="6"/>
      <c r="D117" s="6"/>
      <c r="E117" s="6"/>
      <c r="F117" s="6"/>
      <c r="G117" s="6"/>
      <c r="H117" s="6"/>
      <c r="I117" s="6"/>
      <c r="J117" s="6"/>
      <c r="K117" s="6"/>
      <c r="L117" s="6"/>
      <c r="M117" s="6"/>
      <c r="N117" s="6"/>
      <c r="O117" s="6"/>
      <c r="P117" s="6"/>
    </row>
    <row r="118" spans="1:16" ht="21.75" thickBot="1" x14ac:dyDescent="0.4">
      <c r="A118" s="239" t="s">
        <v>170</v>
      </c>
      <c r="C118" s="7"/>
      <c r="D118" s="3"/>
      <c r="E118" s="16"/>
    </row>
    <row r="119" spans="1:16" ht="21" x14ac:dyDescent="0.35">
      <c r="A119" s="49" t="s">
        <v>155</v>
      </c>
      <c r="B119" s="25" t="s">
        <v>156</v>
      </c>
      <c r="C119" s="25" t="s">
        <v>428</v>
      </c>
      <c r="D119" s="59" t="s">
        <v>2</v>
      </c>
      <c r="E119" s="16"/>
      <c r="F119" s="49" t="s">
        <v>155</v>
      </c>
      <c r="G119" s="25" t="s">
        <v>156</v>
      </c>
      <c r="H119" s="25" t="s">
        <v>428</v>
      </c>
      <c r="I119" s="59" t="s">
        <v>2</v>
      </c>
      <c r="K119" s="148" t="s">
        <v>579</v>
      </c>
      <c r="L119" s="150"/>
      <c r="M119" s="150"/>
      <c r="N119" s="150"/>
      <c r="O119" s="150"/>
      <c r="P119" s="152"/>
    </row>
    <row r="120" spans="1:16" ht="15" customHeight="1" x14ac:dyDescent="0.25">
      <c r="A120" s="96"/>
      <c r="B120" s="4"/>
      <c r="C120" s="26" t="s">
        <v>171</v>
      </c>
      <c r="D120" s="95"/>
      <c r="E120" s="16"/>
      <c r="F120" s="41"/>
      <c r="G120" s="17"/>
      <c r="H120" s="26" t="s">
        <v>522</v>
      </c>
      <c r="I120" s="104"/>
      <c r="K120" s="249" t="s">
        <v>542</v>
      </c>
      <c r="L120" s="250"/>
      <c r="M120" s="250"/>
      <c r="N120" s="250"/>
      <c r="O120" s="250"/>
      <c r="P120" s="251"/>
    </row>
    <row r="121" spans="1:16" ht="29.1" customHeight="1" x14ac:dyDescent="0.25">
      <c r="B121" s="30" t="s">
        <v>288</v>
      </c>
      <c r="C121" s="2" t="s">
        <v>524</v>
      </c>
      <c r="D121" s="102">
        <v>3020</v>
      </c>
      <c r="F121" s="43"/>
      <c r="G121" s="2" t="s">
        <v>490</v>
      </c>
      <c r="H121" s="2" t="s">
        <v>179</v>
      </c>
      <c r="I121" s="102">
        <v>60</v>
      </c>
      <c r="K121" s="258" t="s">
        <v>543</v>
      </c>
      <c r="L121" s="259"/>
      <c r="M121" s="259"/>
      <c r="N121" s="259"/>
      <c r="O121" s="259"/>
      <c r="P121" s="260"/>
    </row>
    <row r="122" spans="1:16" ht="30" x14ac:dyDescent="0.25">
      <c r="B122" s="30" t="s">
        <v>289</v>
      </c>
      <c r="C122" s="2" t="s">
        <v>172</v>
      </c>
      <c r="D122" s="102">
        <v>230</v>
      </c>
      <c r="F122" s="43"/>
      <c r="G122" s="19" t="s">
        <v>585</v>
      </c>
      <c r="H122" s="2" t="s">
        <v>507</v>
      </c>
      <c r="I122" s="102">
        <v>4</v>
      </c>
      <c r="K122" s="190"/>
      <c r="L122" s="229"/>
      <c r="M122" s="23" t="s">
        <v>429</v>
      </c>
      <c r="N122" s="21" t="s">
        <v>429</v>
      </c>
      <c r="O122" s="23" t="s">
        <v>430</v>
      </c>
      <c r="P122" s="159" t="s">
        <v>430</v>
      </c>
    </row>
    <row r="123" spans="1:16" ht="30" customHeight="1" x14ac:dyDescent="0.25">
      <c r="B123" s="30" t="s">
        <v>290</v>
      </c>
      <c r="C123" s="2" t="s">
        <v>491</v>
      </c>
      <c r="D123" s="102">
        <v>10</v>
      </c>
      <c r="E123" s="12"/>
      <c r="F123" s="46" t="s">
        <v>37</v>
      </c>
      <c r="G123" s="29" t="s">
        <v>601</v>
      </c>
      <c r="H123" s="29" t="s">
        <v>523</v>
      </c>
      <c r="I123" s="142">
        <f>I121+I122</f>
        <v>64</v>
      </c>
      <c r="K123" s="191" t="s">
        <v>181</v>
      </c>
      <c r="L123" s="170" t="s">
        <v>121</v>
      </c>
      <c r="M123" s="169" t="s">
        <v>155</v>
      </c>
      <c r="N123" s="170" t="s">
        <v>120</v>
      </c>
      <c r="O123" s="169" t="s">
        <v>155</v>
      </c>
      <c r="P123" s="171" t="s">
        <v>120</v>
      </c>
    </row>
    <row r="124" spans="1:16" ht="30" x14ac:dyDescent="0.25">
      <c r="A124" s="22" t="s">
        <v>40</v>
      </c>
      <c r="B124" s="27" t="s">
        <v>508</v>
      </c>
      <c r="C124" s="27" t="s">
        <v>509</v>
      </c>
      <c r="D124" s="74">
        <f>D121+D122-D123</f>
        <v>3240</v>
      </c>
      <c r="F124" s="19"/>
      <c r="G124" s="19"/>
      <c r="H124" s="19"/>
      <c r="K124" s="228" t="s">
        <v>483</v>
      </c>
      <c r="L124" s="156" t="s">
        <v>485</v>
      </c>
      <c r="M124" s="115" t="s">
        <v>94</v>
      </c>
      <c r="N124" s="175">
        <f>1000*I126/D56</f>
        <v>8.4738235294117654</v>
      </c>
      <c r="O124" s="115" t="s">
        <v>303</v>
      </c>
      <c r="P124" s="193">
        <f>1000*I142/D56</f>
        <v>1.5</v>
      </c>
    </row>
    <row r="125" spans="1:16" x14ac:dyDescent="0.25">
      <c r="B125" s="22"/>
      <c r="C125" s="27" t="s">
        <v>558</v>
      </c>
      <c r="D125" s="103">
        <f>D124-D127-D140</f>
        <v>0</v>
      </c>
      <c r="F125" s="49" t="s">
        <v>155</v>
      </c>
      <c r="G125" s="25" t="s">
        <v>156</v>
      </c>
      <c r="H125" s="25" t="s">
        <v>428</v>
      </c>
      <c r="I125" s="59" t="s">
        <v>2</v>
      </c>
      <c r="K125" s="172" t="s">
        <v>423</v>
      </c>
      <c r="L125" s="156" t="s">
        <v>80</v>
      </c>
      <c r="M125" s="115" t="s">
        <v>95</v>
      </c>
      <c r="N125" s="173">
        <f>1000*I135/D50</f>
        <v>4.3969368540817362</v>
      </c>
      <c r="O125" s="115" t="s">
        <v>304</v>
      </c>
      <c r="P125" s="194">
        <f>1000*I143/D50</f>
        <v>1.0425</v>
      </c>
    </row>
    <row r="126" spans="1:16" x14ac:dyDescent="0.25">
      <c r="A126" s="240"/>
      <c r="B126" s="240"/>
      <c r="C126" s="76" t="s">
        <v>173</v>
      </c>
      <c r="D126" s="21"/>
      <c r="F126" s="184" t="s">
        <v>38</v>
      </c>
      <c r="G126" s="237" t="s">
        <v>521</v>
      </c>
      <c r="H126" s="29" t="s">
        <v>525</v>
      </c>
      <c r="I126" s="142">
        <f>D138+D145+D156-I123</f>
        <v>3389.5294117647059</v>
      </c>
      <c r="K126" s="172" t="s">
        <v>422</v>
      </c>
      <c r="L126" s="156" t="s">
        <v>80</v>
      </c>
      <c r="M126" s="115" t="s">
        <v>96</v>
      </c>
      <c r="N126" s="173" t="str">
        <f>IFERROR(1000*I136/D51,"-")</f>
        <v>-</v>
      </c>
      <c r="O126" s="115" t="s">
        <v>305</v>
      </c>
      <c r="P126" s="292" t="str">
        <f>IFERROR(1000*I144/D51,"-")</f>
        <v>-</v>
      </c>
    </row>
    <row r="127" spans="1:16" x14ac:dyDescent="0.25">
      <c r="B127" s="30" t="s">
        <v>291</v>
      </c>
      <c r="C127" s="19" t="s">
        <v>492</v>
      </c>
      <c r="D127" s="102">
        <v>3020</v>
      </c>
      <c r="F127" s="188"/>
      <c r="G127" s="29"/>
      <c r="H127" s="29"/>
      <c r="K127" s="172" t="s">
        <v>424</v>
      </c>
      <c r="L127" s="156" t="s">
        <v>80</v>
      </c>
      <c r="M127" s="115" t="s">
        <v>98</v>
      </c>
      <c r="N127" s="173" t="str">
        <f>IFERROR(1000*(I135/D50+I136/D51),"-")</f>
        <v>-</v>
      </c>
      <c r="O127" s="115" t="s">
        <v>306</v>
      </c>
      <c r="P127" s="194" t="str">
        <f>IFERROR(1000*(I143/D50+I144/D51),"-")</f>
        <v>-</v>
      </c>
    </row>
    <row r="128" spans="1:16" x14ac:dyDescent="0.25">
      <c r="B128" s="30" t="s">
        <v>215</v>
      </c>
      <c r="C128" s="19" t="s">
        <v>493</v>
      </c>
      <c r="D128" s="102">
        <v>0</v>
      </c>
      <c r="F128" s="49" t="s">
        <v>155</v>
      </c>
      <c r="G128" s="25" t="s">
        <v>156</v>
      </c>
      <c r="H128" s="25" t="s">
        <v>428</v>
      </c>
      <c r="I128" s="59" t="s">
        <v>2</v>
      </c>
      <c r="K128" s="172" t="s">
        <v>426</v>
      </c>
      <c r="L128" s="157" t="s">
        <v>485</v>
      </c>
      <c r="M128" s="115" t="s">
        <v>301</v>
      </c>
      <c r="N128" s="173" t="str">
        <f>IFERROR(1000*(I137/D52+I138/D54),"-")</f>
        <v>-</v>
      </c>
      <c r="O128" s="115" t="s">
        <v>307</v>
      </c>
      <c r="P128" s="194" t="str">
        <f>IFERROR(1000*(I145/D52+I146/D54),"-")</f>
        <v>-</v>
      </c>
    </row>
    <row r="129" spans="1:16" ht="30.75" thickBot="1" x14ac:dyDescent="0.3">
      <c r="B129" s="30" t="s">
        <v>216</v>
      </c>
      <c r="C129" s="19" t="s">
        <v>175</v>
      </c>
      <c r="D129" s="102">
        <v>0</v>
      </c>
      <c r="F129" s="183" t="s">
        <v>39</v>
      </c>
      <c r="G129" s="27" t="s">
        <v>228</v>
      </c>
      <c r="H129" s="71" t="s">
        <v>404</v>
      </c>
      <c r="I129" s="60">
        <f>D138*I112/D100</f>
        <v>1405.7747416326947</v>
      </c>
      <c r="K129" s="177" t="s">
        <v>425</v>
      </c>
      <c r="L129" s="158" t="s">
        <v>485</v>
      </c>
      <c r="M129" s="178" t="s">
        <v>302</v>
      </c>
      <c r="N129" s="203">
        <f>1000*I138/D54</f>
        <v>3.6823124726002301</v>
      </c>
      <c r="O129" s="178" t="s">
        <v>308</v>
      </c>
      <c r="P129" s="195">
        <f>1000*I146/D54</f>
        <v>0.29249999999999998</v>
      </c>
    </row>
    <row r="130" spans="1:16" ht="30" x14ac:dyDescent="0.25">
      <c r="B130" s="30" t="s">
        <v>309</v>
      </c>
      <c r="C130" s="19" t="s">
        <v>176</v>
      </c>
      <c r="D130" s="102">
        <v>50</v>
      </c>
      <c r="F130" s="183" t="s">
        <v>59</v>
      </c>
      <c r="G130" s="27" t="s">
        <v>229</v>
      </c>
      <c r="H130" s="71" t="s">
        <v>526</v>
      </c>
      <c r="I130" s="60">
        <f>D138*I113/D100</f>
        <v>78.648855735933552</v>
      </c>
    </row>
    <row r="131" spans="1:16" ht="30" x14ac:dyDescent="0.25">
      <c r="B131" s="30" t="s">
        <v>310</v>
      </c>
      <c r="C131" s="19" t="s">
        <v>177</v>
      </c>
      <c r="D131" s="102">
        <v>20</v>
      </c>
      <c r="F131" s="183" t="s">
        <v>60</v>
      </c>
      <c r="G131" s="27" t="s">
        <v>369</v>
      </c>
      <c r="H131" s="71" t="s">
        <v>527</v>
      </c>
      <c r="I131" s="63">
        <f>D138*I114/D100</f>
        <v>13.180825355985414</v>
      </c>
    </row>
    <row r="132" spans="1:16" ht="30" x14ac:dyDescent="0.25">
      <c r="A132" s="234" t="s">
        <v>36</v>
      </c>
      <c r="B132" s="28" t="s">
        <v>510</v>
      </c>
      <c r="C132" s="29" t="s">
        <v>511</v>
      </c>
      <c r="D132" s="55">
        <f>SUM(D127:D131)</f>
        <v>3090</v>
      </c>
      <c r="F132" s="184" t="s">
        <v>61</v>
      </c>
      <c r="G132" s="28" t="s">
        <v>230</v>
      </c>
      <c r="H132" s="29" t="s">
        <v>362</v>
      </c>
      <c r="I132" s="64">
        <f>D138*I115/D100</f>
        <v>1355.9249890400922</v>
      </c>
      <c r="J132" s="143"/>
    </row>
    <row r="133" spans="1:16" ht="45" customHeight="1" x14ac:dyDescent="0.25">
      <c r="B133" s="2" t="s">
        <v>76</v>
      </c>
      <c r="C133" s="19" t="s">
        <v>597</v>
      </c>
      <c r="D133" s="98">
        <v>0.85</v>
      </c>
      <c r="F133" s="19"/>
      <c r="G133" s="19"/>
      <c r="H133" s="19"/>
    </row>
    <row r="134" spans="1:16" ht="31.5" customHeight="1" x14ac:dyDescent="0.25">
      <c r="A134" s="22" t="s">
        <v>25</v>
      </c>
      <c r="B134" s="27" t="s">
        <v>595</v>
      </c>
      <c r="C134" s="71" t="s">
        <v>512</v>
      </c>
      <c r="D134" s="75">
        <f>IFERROR(D94/D133,"0")</f>
        <v>58.82352941176471</v>
      </c>
      <c r="F134" s="49" t="s">
        <v>155</v>
      </c>
      <c r="G134" s="25" t="s">
        <v>156</v>
      </c>
      <c r="H134" s="25" t="s">
        <v>428</v>
      </c>
      <c r="I134" s="59" t="s">
        <v>2</v>
      </c>
    </row>
    <row r="135" spans="1:16" ht="45" customHeight="1" x14ac:dyDescent="0.25">
      <c r="A135" s="234" t="s">
        <v>26</v>
      </c>
      <c r="B135" s="28" t="s">
        <v>217</v>
      </c>
      <c r="C135" s="29" t="s">
        <v>596</v>
      </c>
      <c r="D135" s="142">
        <f>IFERROR(D95/D133,"0")</f>
        <v>1.1764705882352942</v>
      </c>
      <c r="F135" s="182" t="s">
        <v>62</v>
      </c>
      <c r="G135" s="27" t="s">
        <v>231</v>
      </c>
      <c r="H135" s="70" t="s">
        <v>528</v>
      </c>
      <c r="I135" s="65">
        <f>I129+D146+D157-I123</f>
        <v>1758.7747416326947</v>
      </c>
    </row>
    <row r="136" spans="1:16" ht="30" x14ac:dyDescent="0.25">
      <c r="B136" s="2" t="s">
        <v>486</v>
      </c>
      <c r="C136" s="19" t="s">
        <v>494</v>
      </c>
      <c r="D136" s="189">
        <v>0.85</v>
      </c>
      <c r="F136" s="183" t="s">
        <v>63</v>
      </c>
      <c r="G136" s="27" t="s">
        <v>232</v>
      </c>
      <c r="H136" s="71" t="s">
        <v>529</v>
      </c>
      <c r="I136" s="50">
        <f>I130+D147+D158</f>
        <v>143.64885573593355</v>
      </c>
    </row>
    <row r="137" spans="1:16" ht="42.75" customHeight="1" x14ac:dyDescent="0.25">
      <c r="A137" s="234" t="s">
        <v>27</v>
      </c>
      <c r="B137" s="28" t="s">
        <v>587</v>
      </c>
      <c r="C137" s="29" t="s">
        <v>513</v>
      </c>
      <c r="D137" s="55">
        <f>IFERROR(D97/D136,"0")</f>
        <v>176.47058823529412</v>
      </c>
      <c r="F137" s="183" t="s">
        <v>64</v>
      </c>
      <c r="G137" s="27" t="s">
        <v>370</v>
      </c>
      <c r="H137" s="71" t="s">
        <v>530</v>
      </c>
      <c r="I137" s="61">
        <f>I131+D159</f>
        <v>14.180825355985414</v>
      </c>
    </row>
    <row r="138" spans="1:16" x14ac:dyDescent="0.25">
      <c r="A138" s="22" t="s">
        <v>28</v>
      </c>
      <c r="B138" s="27" t="s">
        <v>514</v>
      </c>
      <c r="C138" s="71" t="s">
        <v>515</v>
      </c>
      <c r="D138" s="142">
        <f>D132-D134-D135-D137</f>
        <v>2853.5294117647059</v>
      </c>
      <c r="F138" s="184" t="s">
        <v>65</v>
      </c>
      <c r="G138" s="28" t="s">
        <v>233</v>
      </c>
      <c r="H138" s="29" t="s">
        <v>531</v>
      </c>
      <c r="I138" s="62">
        <f>I132+D148+D160</f>
        <v>1472.9249890400922</v>
      </c>
    </row>
    <row r="139" spans="1:16" x14ac:dyDescent="0.25">
      <c r="A139" s="235"/>
      <c r="B139" s="235"/>
      <c r="C139" s="76" t="s">
        <v>178</v>
      </c>
      <c r="D139" s="135"/>
      <c r="F139" s="19"/>
      <c r="G139" s="19"/>
      <c r="H139" s="19"/>
    </row>
    <row r="140" spans="1:16" x14ac:dyDescent="0.25">
      <c r="B140" s="30" t="s">
        <v>292</v>
      </c>
      <c r="C140" s="19" t="s">
        <v>495</v>
      </c>
      <c r="D140" s="102">
        <v>220</v>
      </c>
      <c r="F140" s="266" t="s">
        <v>583</v>
      </c>
      <c r="G140" s="267"/>
      <c r="H140" s="267"/>
      <c r="I140" s="268"/>
      <c r="J140" s="145"/>
    </row>
    <row r="141" spans="1:16" x14ac:dyDescent="0.25">
      <c r="B141" s="30" t="s">
        <v>218</v>
      </c>
      <c r="C141" s="19" t="s">
        <v>174</v>
      </c>
      <c r="D141" s="102">
        <v>210</v>
      </c>
      <c r="F141" s="49" t="s">
        <v>155</v>
      </c>
      <c r="G141" s="25" t="s">
        <v>156</v>
      </c>
      <c r="H141" s="25" t="s">
        <v>428</v>
      </c>
      <c r="I141" s="59" t="s">
        <v>2</v>
      </c>
    </row>
    <row r="142" spans="1:16" x14ac:dyDescent="0.25">
      <c r="B142" s="30" t="s">
        <v>219</v>
      </c>
      <c r="C142" s="19" t="s">
        <v>175</v>
      </c>
      <c r="D142" s="102">
        <v>0</v>
      </c>
      <c r="F142" s="182" t="s">
        <v>69</v>
      </c>
      <c r="G142" s="241" t="s">
        <v>521</v>
      </c>
      <c r="H142" s="70" t="s">
        <v>532</v>
      </c>
      <c r="I142" s="244">
        <f>D145+D156</f>
        <v>600</v>
      </c>
    </row>
    <row r="143" spans="1:16" x14ac:dyDescent="0.25">
      <c r="B143" s="30" t="s">
        <v>311</v>
      </c>
      <c r="C143" s="19" t="s">
        <v>176</v>
      </c>
      <c r="D143" s="102">
        <v>50</v>
      </c>
      <c r="F143" s="183" t="s">
        <v>82</v>
      </c>
      <c r="G143" s="27" t="s">
        <v>234</v>
      </c>
      <c r="H143" s="71" t="s">
        <v>533</v>
      </c>
      <c r="I143" s="60">
        <f>D146+D157</f>
        <v>417</v>
      </c>
    </row>
    <row r="144" spans="1:16" x14ac:dyDescent="0.25">
      <c r="B144" s="30" t="s">
        <v>248</v>
      </c>
      <c r="C144" s="19" t="s">
        <v>177</v>
      </c>
      <c r="D144" s="102">
        <v>10</v>
      </c>
      <c r="F144" s="183" t="s">
        <v>83</v>
      </c>
      <c r="G144" s="27" t="s">
        <v>235</v>
      </c>
      <c r="H144" s="71" t="s">
        <v>534</v>
      </c>
      <c r="I144" s="50">
        <f>D147+D158</f>
        <v>65</v>
      </c>
    </row>
    <row r="145" spans="1:9" x14ac:dyDescent="0.25">
      <c r="A145" s="22" t="s">
        <v>29</v>
      </c>
      <c r="B145" s="27" t="s">
        <v>516</v>
      </c>
      <c r="C145" s="71" t="s">
        <v>517</v>
      </c>
      <c r="D145" s="75">
        <f>SUM(D140:D144)</f>
        <v>490</v>
      </c>
      <c r="F145" s="183" t="s">
        <v>87</v>
      </c>
      <c r="G145" s="27" t="s">
        <v>371</v>
      </c>
      <c r="H145" s="71" t="s">
        <v>535</v>
      </c>
      <c r="I145" s="61">
        <f>D159</f>
        <v>1</v>
      </c>
    </row>
    <row r="146" spans="1:9" x14ac:dyDescent="0.25">
      <c r="B146" s="30" t="s">
        <v>220</v>
      </c>
      <c r="C146" s="19" t="s">
        <v>496</v>
      </c>
      <c r="D146" s="54">
        <v>330</v>
      </c>
      <c r="F146" s="184" t="s">
        <v>88</v>
      </c>
      <c r="G146" s="28" t="s">
        <v>236</v>
      </c>
      <c r="H146" s="29" t="s">
        <v>536</v>
      </c>
      <c r="I146" s="62">
        <f>D148+D160</f>
        <v>117</v>
      </c>
    </row>
    <row r="147" spans="1:9" x14ac:dyDescent="0.25">
      <c r="B147" s="30" t="s">
        <v>221</v>
      </c>
      <c r="C147" s="19" t="s">
        <v>497</v>
      </c>
      <c r="D147" s="54">
        <v>60</v>
      </c>
      <c r="F147" s="19"/>
      <c r="G147" s="19"/>
      <c r="H147" s="19"/>
    </row>
    <row r="148" spans="1:9" ht="30" x14ac:dyDescent="0.25">
      <c r="B148" s="30" t="s">
        <v>222</v>
      </c>
      <c r="C148" s="19" t="s">
        <v>498</v>
      </c>
      <c r="D148" s="54">
        <v>100</v>
      </c>
      <c r="F148" s="255" t="s">
        <v>537</v>
      </c>
      <c r="G148" s="256"/>
      <c r="H148" s="257"/>
      <c r="I148" s="72"/>
    </row>
    <row r="149" spans="1:9" x14ac:dyDescent="0.25">
      <c r="A149" s="22" t="s">
        <v>30</v>
      </c>
      <c r="B149" s="27" t="s">
        <v>516</v>
      </c>
      <c r="C149" s="71" t="s">
        <v>519</v>
      </c>
      <c r="D149" s="75">
        <f>SUM(D146:D148)</f>
        <v>490</v>
      </c>
      <c r="F149" s="49" t="s">
        <v>155</v>
      </c>
      <c r="G149" s="25" t="s">
        <v>156</v>
      </c>
      <c r="H149" s="25" t="s">
        <v>428</v>
      </c>
      <c r="I149" s="59" t="s">
        <v>2</v>
      </c>
    </row>
    <row r="150" spans="1:9" x14ac:dyDescent="0.25">
      <c r="A150" s="234"/>
      <c r="B150" s="234"/>
      <c r="C150" s="28" t="s">
        <v>558</v>
      </c>
      <c r="D150" s="100">
        <f>D145-D149</f>
        <v>0</v>
      </c>
      <c r="F150" s="183" t="s">
        <v>89</v>
      </c>
      <c r="G150" s="27" t="s">
        <v>237</v>
      </c>
      <c r="H150" s="71" t="s">
        <v>538</v>
      </c>
      <c r="I150" s="73">
        <f>D121/D124</f>
        <v>0.9320987654320988</v>
      </c>
    </row>
    <row r="151" spans="1:9" ht="30" x14ac:dyDescent="0.25">
      <c r="A151" s="235"/>
      <c r="B151" s="235"/>
      <c r="C151" s="197" t="s">
        <v>518</v>
      </c>
      <c r="D151" s="105"/>
      <c r="F151" s="183" t="s">
        <v>90</v>
      </c>
      <c r="G151" s="27" t="s">
        <v>299</v>
      </c>
      <c r="H151" s="71" t="s">
        <v>539</v>
      </c>
      <c r="I151" s="74">
        <f>D132-I150*D127</f>
        <v>275.06172839506144</v>
      </c>
    </row>
    <row r="152" spans="1:9" ht="30" x14ac:dyDescent="0.25">
      <c r="B152" s="30" t="s">
        <v>488</v>
      </c>
      <c r="C152" s="2" t="s">
        <v>499</v>
      </c>
      <c r="D152" s="102">
        <v>20</v>
      </c>
      <c r="F152" s="183" t="s">
        <v>91</v>
      </c>
      <c r="G152" s="27" t="s">
        <v>300</v>
      </c>
      <c r="H152" s="71" t="s">
        <v>540</v>
      </c>
      <c r="I152" s="75">
        <f>I151-D134-D135-D137</f>
        <v>38.59114015976732</v>
      </c>
    </row>
    <row r="153" spans="1:9" ht="30" x14ac:dyDescent="0.25">
      <c r="B153" s="30" t="s">
        <v>489</v>
      </c>
      <c r="C153" s="2" t="s">
        <v>500</v>
      </c>
      <c r="D153" s="102">
        <v>88</v>
      </c>
      <c r="F153" s="183" t="s">
        <v>92</v>
      </c>
      <c r="G153" s="27" t="s">
        <v>238</v>
      </c>
      <c r="H153" s="71" t="s">
        <v>541</v>
      </c>
      <c r="I153" s="75">
        <f>D145-I150*D140</f>
        <v>284.93827160493822</v>
      </c>
    </row>
    <row r="154" spans="1:9" x14ac:dyDescent="0.25">
      <c r="B154" s="30" t="s">
        <v>223</v>
      </c>
      <c r="C154" s="2" t="s">
        <v>501</v>
      </c>
      <c r="D154" s="102">
        <v>1</v>
      </c>
      <c r="F154" s="184" t="s">
        <v>93</v>
      </c>
      <c r="G154" s="28" t="s">
        <v>239</v>
      </c>
      <c r="H154" s="29" t="s">
        <v>180</v>
      </c>
      <c r="I154" s="62">
        <f>I152+I153+D156-I123</f>
        <v>369.52941176470551</v>
      </c>
    </row>
    <row r="155" spans="1:9" x14ac:dyDescent="0.25">
      <c r="B155" s="30" t="s">
        <v>224</v>
      </c>
      <c r="C155" s="2" t="s">
        <v>502</v>
      </c>
      <c r="D155" s="102">
        <v>1</v>
      </c>
    </row>
    <row r="156" spans="1:9" x14ac:dyDescent="0.25">
      <c r="A156" s="22" t="s">
        <v>31</v>
      </c>
      <c r="B156" s="27" t="s">
        <v>298</v>
      </c>
      <c r="C156" s="27" t="s">
        <v>487</v>
      </c>
      <c r="D156" s="75">
        <f>D153+D152+D154+D155</f>
        <v>110</v>
      </c>
    </row>
    <row r="157" spans="1:9" ht="30" x14ac:dyDescent="0.25">
      <c r="B157" s="30" t="s">
        <v>225</v>
      </c>
      <c r="C157" s="2" t="s">
        <v>503</v>
      </c>
      <c r="D157" s="102">
        <v>87</v>
      </c>
    </row>
    <row r="158" spans="1:9" ht="30" x14ac:dyDescent="0.25">
      <c r="B158" s="30" t="s">
        <v>226</v>
      </c>
      <c r="C158" s="2" t="s">
        <v>504</v>
      </c>
      <c r="D158" s="102">
        <v>5</v>
      </c>
    </row>
    <row r="159" spans="1:9" ht="30" x14ac:dyDescent="0.25">
      <c r="B159" s="30" t="s">
        <v>372</v>
      </c>
      <c r="C159" s="2" t="s">
        <v>505</v>
      </c>
      <c r="D159" s="102">
        <v>1</v>
      </c>
    </row>
    <row r="160" spans="1:9" ht="30" x14ac:dyDescent="0.25">
      <c r="B160" s="30" t="s">
        <v>227</v>
      </c>
      <c r="C160" s="2" t="s">
        <v>506</v>
      </c>
      <c r="D160" s="102">
        <v>17</v>
      </c>
    </row>
    <row r="161" spans="1:16" x14ac:dyDescent="0.25">
      <c r="A161" s="22" t="s">
        <v>32</v>
      </c>
      <c r="B161" s="27" t="s">
        <v>298</v>
      </c>
      <c r="C161" s="27" t="s">
        <v>520</v>
      </c>
      <c r="D161" s="75">
        <f>D157+D158+D159+D160</f>
        <v>110</v>
      </c>
    </row>
    <row r="162" spans="1:16" x14ac:dyDescent="0.25">
      <c r="A162" s="234"/>
      <c r="B162" s="234"/>
      <c r="C162" s="28" t="s">
        <v>558</v>
      </c>
      <c r="D162" s="100">
        <f>D156-D161</f>
        <v>0</v>
      </c>
    </row>
    <row r="164" spans="1:16" x14ac:dyDescent="0.25">
      <c r="A164" s="39"/>
      <c r="B164" s="6"/>
      <c r="C164" s="6"/>
      <c r="D164" s="6"/>
      <c r="E164" s="6"/>
      <c r="F164" s="6"/>
      <c r="G164" s="6"/>
      <c r="H164" s="6"/>
      <c r="I164" s="6"/>
      <c r="J164" s="6"/>
      <c r="K164" s="6"/>
      <c r="L164" s="6"/>
      <c r="M164" s="6"/>
      <c r="N164" s="6"/>
      <c r="O164" s="6"/>
      <c r="P164" s="6"/>
    </row>
    <row r="165" spans="1:16" ht="21.75" thickBot="1" x14ac:dyDescent="0.4">
      <c r="A165" s="239" t="s">
        <v>182</v>
      </c>
      <c r="C165" s="3"/>
      <c r="D165" s="3"/>
    </row>
    <row r="166" spans="1:16" ht="21" x14ac:dyDescent="0.35">
      <c r="A166" s="49" t="s">
        <v>155</v>
      </c>
      <c r="B166" s="25" t="s">
        <v>156</v>
      </c>
      <c r="C166" s="25" t="s">
        <v>428</v>
      </c>
      <c r="D166" s="59" t="s">
        <v>2</v>
      </c>
      <c r="F166" s="49" t="s">
        <v>155</v>
      </c>
      <c r="G166" s="25" t="s">
        <v>156</v>
      </c>
      <c r="H166" s="25" t="s">
        <v>428</v>
      </c>
      <c r="I166" s="59" t="s">
        <v>2</v>
      </c>
      <c r="K166" s="148" t="s">
        <v>579</v>
      </c>
      <c r="L166" s="150"/>
      <c r="M166" s="150"/>
      <c r="N166" s="150"/>
      <c r="O166" s="150"/>
      <c r="P166" s="152"/>
    </row>
    <row r="167" spans="1:16" ht="15.75" x14ac:dyDescent="0.25">
      <c r="A167" s="53"/>
      <c r="B167" s="20"/>
      <c r="C167" s="76" t="s">
        <v>183</v>
      </c>
      <c r="D167" s="21"/>
      <c r="F167" s="238" t="s">
        <v>261</v>
      </c>
      <c r="G167" s="237" t="s">
        <v>262</v>
      </c>
      <c r="H167" s="69" t="s">
        <v>563</v>
      </c>
      <c r="I167" s="142">
        <f>D176+D180+D189</f>
        <v>213.94066882416396</v>
      </c>
      <c r="K167" s="252" t="s">
        <v>575</v>
      </c>
      <c r="L167" s="253"/>
      <c r="M167" s="253"/>
      <c r="N167" s="253"/>
      <c r="O167" s="253"/>
      <c r="P167" s="254"/>
    </row>
    <row r="168" spans="1:16" ht="31.5" customHeight="1" x14ac:dyDescent="0.25">
      <c r="B168" s="30" t="s">
        <v>309</v>
      </c>
      <c r="C168" s="2" t="s">
        <v>176</v>
      </c>
      <c r="D168" s="97">
        <f>D130</f>
        <v>50</v>
      </c>
      <c r="K168" s="258" t="s">
        <v>576</v>
      </c>
      <c r="L168" s="259"/>
      <c r="M168" s="259"/>
      <c r="N168" s="259"/>
      <c r="O168" s="259"/>
      <c r="P168" s="260"/>
    </row>
    <row r="169" spans="1:16" ht="30" customHeight="1" x14ac:dyDescent="0.25">
      <c r="B169" s="30" t="s">
        <v>310</v>
      </c>
      <c r="C169" s="2" t="s">
        <v>177</v>
      </c>
      <c r="D169" s="97">
        <f>D131</f>
        <v>20</v>
      </c>
      <c r="F169" s="49" t="s">
        <v>155</v>
      </c>
      <c r="G169" s="25" t="s">
        <v>156</v>
      </c>
      <c r="H169" s="25" t="s">
        <v>428</v>
      </c>
      <c r="I169" s="59" t="s">
        <v>2</v>
      </c>
      <c r="K169" s="201"/>
      <c r="L169" s="202"/>
      <c r="M169" s="23" t="s">
        <v>429</v>
      </c>
      <c r="N169" s="21" t="s">
        <v>429</v>
      </c>
      <c r="O169" s="23" t="s">
        <v>430</v>
      </c>
      <c r="P169" s="159" t="s">
        <v>430</v>
      </c>
    </row>
    <row r="170" spans="1:16" ht="30" x14ac:dyDescent="0.25">
      <c r="A170" s="43" t="s">
        <v>240</v>
      </c>
      <c r="B170" s="27" t="s">
        <v>241</v>
      </c>
      <c r="C170" s="27" t="s">
        <v>551</v>
      </c>
      <c r="D170" s="60">
        <f>D168+D169</f>
        <v>70</v>
      </c>
      <c r="F170" s="43" t="s">
        <v>263</v>
      </c>
      <c r="G170" s="2" t="s">
        <v>264</v>
      </c>
      <c r="H170" s="68" t="s">
        <v>564</v>
      </c>
      <c r="I170" s="48">
        <f>D176*I112/D100</f>
        <v>31.992644463855683</v>
      </c>
      <c r="K170" s="168" t="s">
        <v>186</v>
      </c>
      <c r="L170" s="170" t="s">
        <v>121</v>
      </c>
      <c r="M170" s="169" t="s">
        <v>155</v>
      </c>
      <c r="N170" s="170" t="s">
        <v>120</v>
      </c>
      <c r="O170" s="169" t="s">
        <v>155</v>
      </c>
      <c r="P170" s="170" t="s">
        <v>120</v>
      </c>
    </row>
    <row r="171" spans="1:16" ht="60" x14ac:dyDescent="0.25">
      <c r="A171" s="43"/>
      <c r="B171" s="2" t="s">
        <v>81</v>
      </c>
      <c r="C171" s="19" t="s">
        <v>598</v>
      </c>
      <c r="D171" s="189">
        <v>0.9</v>
      </c>
      <c r="F171" s="43" t="s">
        <v>265</v>
      </c>
      <c r="G171" s="2" t="s">
        <v>266</v>
      </c>
      <c r="H171" s="68" t="s">
        <v>565</v>
      </c>
      <c r="I171" s="44">
        <f>D176*I113/D100</f>
        <v>1.7898919396762325</v>
      </c>
      <c r="K171" s="192" t="s">
        <v>483</v>
      </c>
      <c r="L171" s="156" t="s">
        <v>485</v>
      </c>
      <c r="M171" s="115" t="s">
        <v>314</v>
      </c>
      <c r="N171" s="175">
        <f>1000*I167/D56</f>
        <v>0.53485167206040996</v>
      </c>
      <c r="O171" s="115" t="s">
        <v>320</v>
      </c>
      <c r="P171" s="176">
        <f>1000*I183/D56</f>
        <v>0.3725</v>
      </c>
    </row>
    <row r="172" spans="1:16" ht="30" x14ac:dyDescent="0.25">
      <c r="A172" s="43" t="s">
        <v>242</v>
      </c>
      <c r="B172" s="27" t="s">
        <v>599</v>
      </c>
      <c r="C172" s="71" t="s">
        <v>552</v>
      </c>
      <c r="D172" s="198">
        <f>IFERROR((D170/D132)*(D94/D171),0)</f>
        <v>1.2585400934915498</v>
      </c>
      <c r="F172" s="43" t="s">
        <v>267</v>
      </c>
      <c r="G172" s="2" t="s">
        <v>373</v>
      </c>
      <c r="H172" s="68" t="s">
        <v>566</v>
      </c>
      <c r="I172" s="44">
        <f>D176*I114/D100</f>
        <v>0.29996943810816867</v>
      </c>
      <c r="K172" s="172" t="s">
        <v>423</v>
      </c>
      <c r="L172" s="162" t="s">
        <v>80</v>
      </c>
      <c r="M172" s="115" t="s">
        <v>315</v>
      </c>
      <c r="N172" s="173">
        <f>1000*I176/D50</f>
        <v>0.31998161115963919</v>
      </c>
      <c r="O172" s="115" t="s">
        <v>321</v>
      </c>
      <c r="P172" s="174">
        <f>1000*I184/D50</f>
        <v>0.24</v>
      </c>
    </row>
    <row r="173" spans="1:16" ht="30" x14ac:dyDescent="0.25">
      <c r="A173" s="234" t="s">
        <v>244</v>
      </c>
      <c r="B173" s="28" t="s">
        <v>243</v>
      </c>
      <c r="C173" s="29" t="s">
        <v>600</v>
      </c>
      <c r="D173" s="199">
        <f>IFERROR((D170/D132)*(D95/D171),0)</f>
        <v>2.5170801869830998E-2</v>
      </c>
      <c r="F173" s="46" t="s">
        <v>268</v>
      </c>
      <c r="G173" s="3" t="s">
        <v>269</v>
      </c>
      <c r="H173" s="187" t="s">
        <v>567</v>
      </c>
      <c r="I173" s="66">
        <f>D176*I115/D100</f>
        <v>30.858162982523879</v>
      </c>
      <c r="K173" s="172" t="s">
        <v>422</v>
      </c>
      <c r="L173" s="162" t="s">
        <v>80</v>
      </c>
      <c r="M173" s="115" t="s">
        <v>316</v>
      </c>
      <c r="N173" s="173" t="str">
        <f>IFERROR(1000*I177/D51,"-")</f>
        <v>-</v>
      </c>
      <c r="O173" s="115" t="s">
        <v>322</v>
      </c>
      <c r="P173" s="292" t="str">
        <f>IFERROR(1000*I185/D51,"-")</f>
        <v>-</v>
      </c>
    </row>
    <row r="174" spans="1:16" ht="45" x14ac:dyDescent="0.25">
      <c r="A174" s="2"/>
      <c r="B174" s="2" t="s">
        <v>546</v>
      </c>
      <c r="C174" s="19" t="s">
        <v>580</v>
      </c>
      <c r="D174" s="200">
        <v>0.9</v>
      </c>
      <c r="E174" s="12"/>
      <c r="F174" s="19"/>
      <c r="G174" s="19"/>
      <c r="H174" s="19"/>
      <c r="K174" s="172" t="s">
        <v>424</v>
      </c>
      <c r="L174" s="162" t="s">
        <v>80</v>
      </c>
      <c r="M174" s="115" t="s">
        <v>317</v>
      </c>
      <c r="N174" s="173" t="str">
        <f>IFERROR(1000*(I176/D50+I177/D51),"-")</f>
        <v>-</v>
      </c>
      <c r="O174" s="115" t="s">
        <v>323</v>
      </c>
      <c r="P174" s="174" t="str">
        <f>IFERROR(1000*(I184/D50+I185/D51),"-")</f>
        <v>-</v>
      </c>
    </row>
    <row r="175" spans="1:16" ht="15.75" x14ac:dyDescent="0.25">
      <c r="A175" s="22" t="s">
        <v>245</v>
      </c>
      <c r="B175" s="27" t="s">
        <v>553</v>
      </c>
      <c r="C175" s="71" t="s">
        <v>554</v>
      </c>
      <c r="D175" s="248">
        <f>IFERROR((D170/D132)*(D97/D174),0)</f>
        <v>3.7756202804746493</v>
      </c>
      <c r="E175" s="12"/>
      <c r="F175" s="49" t="s">
        <v>155</v>
      </c>
      <c r="G175" s="25" t="s">
        <v>156</v>
      </c>
      <c r="H175" s="25" t="s">
        <v>428</v>
      </c>
      <c r="I175" s="59" t="s">
        <v>2</v>
      </c>
      <c r="K175" s="172" t="s">
        <v>426</v>
      </c>
      <c r="L175" s="156" t="s">
        <v>485</v>
      </c>
      <c r="M175" s="115" t="s">
        <v>318</v>
      </c>
      <c r="N175" s="173" t="str">
        <f>IFERROR(1000*(I178/D52+I179/D54),"-")</f>
        <v>-</v>
      </c>
      <c r="O175" s="115" t="s">
        <v>324</v>
      </c>
      <c r="P175" s="174" t="str">
        <f>IFERROR(1000*(I186/D52+I187/D54),"-")</f>
        <v>-</v>
      </c>
    </row>
    <row r="176" spans="1:16" ht="16.5" thickBot="1" x14ac:dyDescent="0.3">
      <c r="A176" s="43" t="s">
        <v>255</v>
      </c>
      <c r="B176" s="28" t="s">
        <v>246</v>
      </c>
      <c r="C176" s="29" t="s">
        <v>555</v>
      </c>
      <c r="D176" s="142">
        <f>D170-D172-D173-D175</f>
        <v>64.940668824163964</v>
      </c>
      <c r="E176" s="12"/>
      <c r="F176" s="43" t="s">
        <v>270</v>
      </c>
      <c r="G176" s="2" t="s">
        <v>271</v>
      </c>
      <c r="H176" s="68" t="s">
        <v>568</v>
      </c>
      <c r="I176" s="50">
        <f>I170+D181+D190</f>
        <v>127.99264446385568</v>
      </c>
      <c r="J176" s="144"/>
      <c r="K176" s="177" t="s">
        <v>425</v>
      </c>
      <c r="L176" s="163" t="s">
        <v>485</v>
      </c>
      <c r="M176" s="178" t="s">
        <v>319</v>
      </c>
      <c r="N176" s="203">
        <f>1000*(I179/D54)</f>
        <v>0.1096454074563097</v>
      </c>
      <c r="O176" s="178" t="s">
        <v>325</v>
      </c>
      <c r="P176" s="204">
        <f>1000*(I187/D54)</f>
        <v>3.2499999999999994E-2</v>
      </c>
    </row>
    <row r="177" spans="1:10" ht="15.75" x14ac:dyDescent="0.25">
      <c r="A177" s="53"/>
      <c r="B177" s="4"/>
      <c r="C177" s="196" t="s">
        <v>184</v>
      </c>
      <c r="D177" s="95"/>
      <c r="E177" s="12"/>
      <c r="F177" s="43" t="s">
        <v>272</v>
      </c>
      <c r="G177" s="2" t="s">
        <v>273</v>
      </c>
      <c r="H177" s="68" t="s">
        <v>185</v>
      </c>
      <c r="I177" s="48">
        <f>I171+D182+D191</f>
        <v>41.789891939676231</v>
      </c>
    </row>
    <row r="178" spans="1:10" ht="15.75" x14ac:dyDescent="0.25">
      <c r="A178" s="43"/>
      <c r="B178" s="2" t="s">
        <v>247</v>
      </c>
      <c r="C178" s="19" t="s">
        <v>176</v>
      </c>
      <c r="D178" s="97">
        <f>D143</f>
        <v>50</v>
      </c>
      <c r="E178" s="12"/>
      <c r="F178" s="43" t="s">
        <v>274</v>
      </c>
      <c r="G178" s="2" t="s">
        <v>374</v>
      </c>
      <c r="H178" s="68" t="s">
        <v>569</v>
      </c>
      <c r="I178" s="57">
        <f>I172+D192</f>
        <v>0.29996943810816867</v>
      </c>
    </row>
    <row r="179" spans="1:10" ht="15.75" x14ac:dyDescent="0.25">
      <c r="A179" s="43"/>
      <c r="B179" s="2" t="s">
        <v>248</v>
      </c>
      <c r="C179" s="2" t="s">
        <v>177</v>
      </c>
      <c r="D179" s="97">
        <f>D144</f>
        <v>10</v>
      </c>
      <c r="E179" s="12"/>
      <c r="F179" s="46" t="s">
        <v>275</v>
      </c>
      <c r="G179" s="3" t="s">
        <v>276</v>
      </c>
      <c r="H179" s="187" t="s">
        <v>363</v>
      </c>
      <c r="I179" s="47">
        <f>I173+D183+D193</f>
        <v>43.858162982523879</v>
      </c>
    </row>
    <row r="180" spans="1:10" ht="15.75" x14ac:dyDescent="0.25">
      <c r="A180" s="43" t="s">
        <v>249</v>
      </c>
      <c r="B180" s="27" t="s">
        <v>250</v>
      </c>
      <c r="C180" s="71" t="s">
        <v>556</v>
      </c>
      <c r="D180" s="60">
        <f>D178+D179</f>
        <v>60</v>
      </c>
      <c r="E180" s="12"/>
      <c r="F180" s="19"/>
      <c r="G180" s="19"/>
      <c r="H180" s="19"/>
    </row>
    <row r="181" spans="1:10" ht="15.75" x14ac:dyDescent="0.25">
      <c r="A181" s="43"/>
      <c r="B181" s="2" t="s">
        <v>251</v>
      </c>
      <c r="C181" s="19" t="s">
        <v>581</v>
      </c>
      <c r="D181" s="54">
        <v>20</v>
      </c>
      <c r="E181" s="12"/>
      <c r="F181" s="266" t="s">
        <v>584</v>
      </c>
      <c r="G181" s="267"/>
      <c r="H181" s="267"/>
      <c r="I181" s="268"/>
    </row>
    <row r="182" spans="1:10" ht="30" x14ac:dyDescent="0.25">
      <c r="A182" s="43"/>
      <c r="B182" s="2" t="s">
        <v>252</v>
      </c>
      <c r="C182" s="19" t="s">
        <v>544</v>
      </c>
      <c r="D182" s="54">
        <v>35</v>
      </c>
      <c r="E182" s="12"/>
      <c r="F182" s="49" t="s">
        <v>155</v>
      </c>
      <c r="G182" s="25" t="s">
        <v>156</v>
      </c>
      <c r="H182" s="25" t="s">
        <v>428</v>
      </c>
      <c r="I182" s="59" t="s">
        <v>2</v>
      </c>
    </row>
    <row r="183" spans="1:10" ht="30" x14ac:dyDescent="0.25">
      <c r="A183" s="43"/>
      <c r="B183" s="2" t="s">
        <v>253</v>
      </c>
      <c r="C183" s="19" t="s">
        <v>545</v>
      </c>
      <c r="D183" s="99">
        <v>5</v>
      </c>
      <c r="E183" s="12"/>
      <c r="F183" s="41" t="s">
        <v>277</v>
      </c>
      <c r="G183" s="17" t="s">
        <v>278</v>
      </c>
      <c r="H183" s="154" t="s">
        <v>570</v>
      </c>
      <c r="I183" s="244">
        <f>D180+D189</f>
        <v>149</v>
      </c>
    </row>
    <row r="184" spans="1:10" ht="15.75" x14ac:dyDescent="0.25">
      <c r="A184" s="43" t="s">
        <v>254</v>
      </c>
      <c r="B184" s="27" t="s">
        <v>250</v>
      </c>
      <c r="C184" s="71" t="s">
        <v>557</v>
      </c>
      <c r="D184" s="60">
        <f>SUM(D181:D183)</f>
        <v>60</v>
      </c>
      <c r="E184" s="12"/>
      <c r="F184" s="43" t="s">
        <v>279</v>
      </c>
      <c r="G184" s="2" t="s">
        <v>280</v>
      </c>
      <c r="H184" s="68" t="s">
        <v>571</v>
      </c>
      <c r="I184" s="50">
        <f>D181+D190</f>
        <v>96</v>
      </c>
      <c r="J184" s="146"/>
    </row>
    <row r="185" spans="1:10" ht="15.75" x14ac:dyDescent="0.25">
      <c r="A185" s="46"/>
      <c r="B185" s="3"/>
      <c r="C185" s="29" t="s">
        <v>558</v>
      </c>
      <c r="D185" s="100">
        <f>D180-D184</f>
        <v>0</v>
      </c>
      <c r="E185" s="12"/>
      <c r="F185" s="43" t="s">
        <v>281</v>
      </c>
      <c r="G185" s="2" t="s">
        <v>282</v>
      </c>
      <c r="H185" s="68" t="s">
        <v>572</v>
      </c>
      <c r="I185" s="48">
        <f>D182+D191</f>
        <v>40</v>
      </c>
    </row>
    <row r="186" spans="1:10" ht="15.75" x14ac:dyDescent="0.25">
      <c r="A186" s="53"/>
      <c r="B186" s="20"/>
      <c r="C186" s="197" t="s">
        <v>547</v>
      </c>
      <c r="D186" s="101"/>
      <c r="E186" s="12"/>
      <c r="F186" s="43" t="s">
        <v>283</v>
      </c>
      <c r="G186" s="2" t="s">
        <v>375</v>
      </c>
      <c r="H186" s="68" t="s">
        <v>573</v>
      </c>
      <c r="I186" s="57">
        <f>D192</f>
        <v>0</v>
      </c>
    </row>
    <row r="187" spans="1:10" ht="15.75" x14ac:dyDescent="0.25">
      <c r="A187" s="96"/>
      <c r="B187" s="2" t="s">
        <v>489</v>
      </c>
      <c r="C187" s="2" t="s">
        <v>500</v>
      </c>
      <c r="D187" s="97">
        <f>D153</f>
        <v>88</v>
      </c>
      <c r="E187" s="12"/>
      <c r="F187" s="46" t="s">
        <v>284</v>
      </c>
      <c r="G187" s="3" t="s">
        <v>285</v>
      </c>
      <c r="H187" s="187" t="s">
        <v>574</v>
      </c>
      <c r="I187" s="47">
        <f>D183+D193</f>
        <v>13</v>
      </c>
    </row>
    <row r="188" spans="1:10" ht="15.75" x14ac:dyDescent="0.25">
      <c r="A188" s="96"/>
      <c r="B188" s="2" t="s">
        <v>312</v>
      </c>
      <c r="C188" s="2" t="s">
        <v>550</v>
      </c>
      <c r="D188" s="97">
        <f>D155</f>
        <v>1</v>
      </c>
      <c r="E188" s="12"/>
    </row>
    <row r="189" spans="1:10" ht="30" x14ac:dyDescent="0.25">
      <c r="A189" s="43" t="s">
        <v>256</v>
      </c>
      <c r="B189" s="27" t="s">
        <v>313</v>
      </c>
      <c r="C189" s="71" t="s">
        <v>559</v>
      </c>
      <c r="D189" s="60">
        <f>D187+D188</f>
        <v>89</v>
      </c>
    </row>
    <row r="190" spans="1:10" ht="30" x14ac:dyDescent="0.25">
      <c r="A190" s="43"/>
      <c r="B190" s="2" t="s">
        <v>257</v>
      </c>
      <c r="C190" s="2" t="s">
        <v>548</v>
      </c>
      <c r="D190" s="54">
        <v>76</v>
      </c>
    </row>
    <row r="191" spans="1:10" ht="30" x14ac:dyDescent="0.25">
      <c r="A191" s="43"/>
      <c r="B191" s="2" t="s">
        <v>258</v>
      </c>
      <c r="C191" s="2" t="s">
        <v>561</v>
      </c>
      <c r="D191" s="54">
        <v>5</v>
      </c>
    </row>
    <row r="192" spans="1:10" ht="30" x14ac:dyDescent="0.25">
      <c r="A192" s="43"/>
      <c r="B192" s="2" t="s">
        <v>376</v>
      </c>
      <c r="C192" s="2" t="s">
        <v>549</v>
      </c>
      <c r="D192" s="54">
        <v>0</v>
      </c>
    </row>
    <row r="193" spans="1:16" ht="30" x14ac:dyDescent="0.25">
      <c r="A193" s="43"/>
      <c r="B193" s="2" t="s">
        <v>259</v>
      </c>
      <c r="C193" s="2" t="s">
        <v>562</v>
      </c>
      <c r="D193" s="54">
        <v>8</v>
      </c>
    </row>
    <row r="194" spans="1:16" ht="30" x14ac:dyDescent="0.25">
      <c r="A194" s="43" t="s">
        <v>260</v>
      </c>
      <c r="B194" s="27" t="s">
        <v>313</v>
      </c>
      <c r="C194" s="71" t="s">
        <v>560</v>
      </c>
      <c r="D194" s="60">
        <f>D190+D191+D192+D193</f>
        <v>89</v>
      </c>
    </row>
    <row r="195" spans="1:16" x14ac:dyDescent="0.25">
      <c r="A195" s="46"/>
      <c r="B195" s="3"/>
      <c r="C195" s="28" t="s">
        <v>558</v>
      </c>
      <c r="D195" s="100">
        <f>D189-D194</f>
        <v>0</v>
      </c>
    </row>
    <row r="197" spans="1:16" x14ac:dyDescent="0.25">
      <c r="A197" s="39"/>
      <c r="B197" s="6"/>
      <c r="C197" s="6"/>
      <c r="D197" s="6"/>
      <c r="E197" s="6"/>
      <c r="F197" s="6"/>
      <c r="G197" s="6"/>
      <c r="H197" s="6"/>
      <c r="I197" s="6"/>
      <c r="J197" s="6"/>
      <c r="K197" s="6"/>
      <c r="L197" s="6"/>
      <c r="M197" s="6"/>
      <c r="N197" s="6"/>
      <c r="O197" s="6"/>
      <c r="P197" s="6"/>
    </row>
    <row r="198" spans="1:16" x14ac:dyDescent="0.25">
      <c r="A198" s="40" t="s">
        <v>577</v>
      </c>
    </row>
    <row r="199" spans="1:16" x14ac:dyDescent="0.25">
      <c r="A199" s="274"/>
      <c r="B199" s="275"/>
      <c r="C199" s="275"/>
      <c r="D199" s="275"/>
      <c r="E199" s="275"/>
      <c r="F199" s="275"/>
      <c r="G199" s="275"/>
      <c r="H199" s="275"/>
      <c r="I199" s="276"/>
      <c r="J199" s="164"/>
    </row>
    <row r="200" spans="1:16" x14ac:dyDescent="0.25">
      <c r="A200" s="277"/>
      <c r="B200" s="278"/>
      <c r="C200" s="278"/>
      <c r="D200" s="278"/>
      <c r="E200" s="278"/>
      <c r="F200" s="278"/>
      <c r="G200" s="278"/>
      <c r="H200" s="278"/>
      <c r="I200" s="279"/>
    </row>
    <row r="201" spans="1:16" x14ac:dyDescent="0.25">
      <c r="A201" s="277"/>
      <c r="B201" s="278"/>
      <c r="C201" s="278"/>
      <c r="D201" s="278"/>
      <c r="E201" s="278"/>
      <c r="F201" s="278"/>
      <c r="G201" s="278"/>
      <c r="H201" s="278"/>
      <c r="I201" s="279"/>
    </row>
    <row r="202" spans="1:16" x14ac:dyDescent="0.25">
      <c r="A202" s="280"/>
      <c r="B202" s="281"/>
      <c r="C202" s="281"/>
      <c r="D202" s="281"/>
      <c r="E202" s="281"/>
      <c r="F202" s="281"/>
      <c r="G202" s="281"/>
      <c r="H202" s="281"/>
      <c r="I202" s="282"/>
    </row>
  </sheetData>
  <mergeCells count="13">
    <mergeCell ref="A10:F10"/>
    <mergeCell ref="A41:H41"/>
    <mergeCell ref="A199:I202"/>
    <mergeCell ref="A42:H45"/>
    <mergeCell ref="F181:I181"/>
    <mergeCell ref="K120:P120"/>
    <mergeCell ref="K167:P167"/>
    <mergeCell ref="F148:H148"/>
    <mergeCell ref="K168:P168"/>
    <mergeCell ref="K61:P61"/>
    <mergeCell ref="K62:P62"/>
    <mergeCell ref="K121:P121"/>
    <mergeCell ref="F140:I140"/>
  </mergeCells>
  <phoneticPr fontId="11" type="noConversion"/>
  <dataValidations count="12">
    <dataValidation type="list" allowBlank="1" showInputMessage="1" showErrorMessage="1" sqref="D23" xr:uid="{75034474-4B06-438A-BD17-FA2BC89E6490}">
      <formula1>"(Choose),Purchased,Self-produced,Mainly purchased,Mainly self-produced"</formula1>
    </dataValidation>
    <dataValidation type="list" allowBlank="1" showInputMessage="1" showErrorMessage="1" sqref="D30" xr:uid="{95BA0DC2-B59E-4274-844F-8459668A6095}">
      <formula1>"(Välj),Förpackningskartong,Förpackningspapper,Wellpappmaterial,Tryckpapper,Tidningspapper,Mjukpapper,Övrigt (ange i kommentarsfältet)"</formula1>
    </dataValidation>
    <dataValidation type="list" allowBlank="1" showInputMessage="1" showErrorMessage="1" sqref="D18" xr:uid="{0C0776B0-A534-4FAF-B1C1-4381C85CFE1C}">
      <formula1>"Choose),pulp for paper production,dissolving pulp,other"</formula1>
    </dataValidation>
    <dataValidation type="list" allowBlank="1" showInputMessage="1" showErrorMessage="1" sqref="D31" xr:uid="{F6B075DD-7BF5-4EE1-99AF-EB92AAA64C45}">
      <formula1>"(Choose),Filler,Coating"</formula1>
    </dataValidation>
    <dataValidation type="list" allowBlank="1" showInputMessage="1" showErrorMessage="1" sqref="D26" xr:uid="{6CDF29B5-A838-4B94-9C36-5C88D0EF4C9F}">
      <formula1>"(Choose),Mainly self-produced lime,Significant amount of purchased lime"</formula1>
    </dataValidation>
    <dataValidation type="list" allowBlank="1" showInputMessage="1" showErrorMessage="1" sqref="G14" xr:uid="{A4BBB7CF-5B07-42F2-94D3-490FD41E275E}">
      <formula1>"(Välj),m3fub,ton,%,Annan enhet (ange i kommentarsfältet)"</formula1>
    </dataValidation>
    <dataValidation type="list" allowBlank="1" showInputMessage="1" showErrorMessage="1" sqref="D39" xr:uid="{011993A8-B316-4B56-9DE9-BB0DCFA56380}">
      <formula1>"(Choose),Lignin,Methanol,Other (state in comments),None"</formula1>
    </dataValidation>
    <dataValidation type="list" allowBlank="1" showInputMessage="1" showErrorMessage="1" sqref="G39:G40" xr:uid="{D4493BB4-8626-48C5-8D9D-3A2B9B62C8D1}">
      <formula1>"(Välj),TJ,ton,m3,Nm3,Annan enhet (ange i kommentarsfältet)"</formula1>
    </dataValidation>
    <dataValidation type="list" allowBlank="1" showInputMessage="1" showErrorMessage="1" sqref="D14:D16" xr:uid="{9B10215A-1AC3-4470-9B0C-67757157B13C}">
      <formula1>"(Choose),Hardwood - logs,Hardwood -chips,Softwood - logs,Softwood - chips"</formula1>
    </dataValidation>
    <dataValidation type="list" allowBlank="1" showInputMessage="1" showErrorMessage="1" sqref="D20:D21" xr:uid="{005488FF-072B-496A-808C-F59395C61D18}">
      <formula1>"(Choose),ECF,TCF,Unbleached"</formula1>
    </dataValidation>
    <dataValidation type="list" allowBlank="1" showInputMessage="1" showErrorMessage="1" sqref="D28:D29" xr:uid="{B6208C09-3A91-420E-9530-B8BF721BE9FF}">
      <formula1>"(Choose,Packaging board,Packaging paper,Coorugated material,Printing paper,Newsprint,Tissue paper,Other (specify in the comments field)"</formula1>
    </dataValidation>
    <dataValidation type="list" allowBlank="1" showInputMessage="1" showErrorMessage="1" sqref="D33:D34" xr:uid="{55FAB089-1D1B-489F-88CA-2DA214472EE8}">
      <formula1>"(Choose),Back pressure,Condensation"</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08d875-be25-46f5-8ff1-77147f2ebbf4" xsi:nil="true"/>
    <lcf76f155ced4ddcb4097134ff3c332f xmlns="87176224-dba4-4793-8e6c-0b313d1fcf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38E85BEABC8BF4A88BAA15576A594EF" ma:contentTypeVersion="12" ma:contentTypeDescription="Skapa ett nytt dokument." ma:contentTypeScope="" ma:versionID="bc2538bbe8318f140d8b1bd6b3a90589">
  <xsd:schema xmlns:xsd="http://www.w3.org/2001/XMLSchema" xmlns:xs="http://www.w3.org/2001/XMLSchema" xmlns:p="http://schemas.microsoft.com/office/2006/metadata/properties" xmlns:ns2="87176224-dba4-4793-8e6c-0b313d1fcffc" xmlns:ns3="6908d875-be25-46f5-8ff1-77147f2ebbf4" targetNamespace="http://schemas.microsoft.com/office/2006/metadata/properties" ma:root="true" ma:fieldsID="341c7f7a9d4cea629ec65b0da70cdd53" ns2:_="" ns3:_="">
    <xsd:import namespace="87176224-dba4-4793-8e6c-0b313d1fcffc"/>
    <xsd:import namespace="6908d875-be25-46f5-8ff1-77147f2ebb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176224-dba4-4793-8e6c-0b313d1fcf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eringar" ma:readOnly="false" ma:fieldId="{5cf76f15-5ced-4ddc-b409-7134ff3c332f}" ma:taxonomyMulti="true" ma:sspId="f715b3c1-6faf-452c-928b-c1f971cfea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08d875-be25-46f5-8ff1-77147f2ebbf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01df2ae-357a-4d91-bc9f-45c78ad4c008}" ma:internalName="TaxCatchAll" ma:showField="CatchAllData" ma:web="6908d875-be25-46f5-8ff1-77147f2eb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352D96-B995-4E98-A4F4-10A3F690BA2D}">
  <ds:schemaRefs>
    <ds:schemaRef ds:uri="http://schemas.microsoft.com/sharepoint/v3/contenttype/forms"/>
  </ds:schemaRefs>
</ds:datastoreItem>
</file>

<file path=customXml/itemProps2.xml><?xml version="1.0" encoding="utf-8"?>
<ds:datastoreItem xmlns:ds="http://schemas.openxmlformats.org/officeDocument/2006/customXml" ds:itemID="{2AE9AC77-34D3-4E9C-91F4-5B7F3B424941}">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51bab5f-0ed0-40a8-8f36-6fe936a64348"/>
    <ds:schemaRef ds:uri="c5c7cef5-72b0-4130-9324-a6e7454301c2"/>
    <ds:schemaRef ds:uri="http://www.w3.org/XML/1998/namespace"/>
    <ds:schemaRef ds:uri="http://purl.org/dc/dcmitype/"/>
  </ds:schemaRefs>
</ds:datastoreItem>
</file>

<file path=customXml/itemProps3.xml><?xml version="1.0" encoding="utf-8"?>
<ds:datastoreItem xmlns:ds="http://schemas.openxmlformats.org/officeDocument/2006/customXml" ds:itemID="{38B02F3C-B59F-4B82-AC29-2A7CDCEF35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Kraft+Paper</vt:lpstr>
      <vt:lpstr>'Kraft+Paper'!_Hlk160300359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Hanna</dc:creator>
  <cp:lastModifiedBy>Elin  Svensson</cp:lastModifiedBy>
  <dcterms:created xsi:type="dcterms:W3CDTF">2018-09-17T06:42:26Z</dcterms:created>
  <dcterms:modified xsi:type="dcterms:W3CDTF">2025-07-08T06:40:44Z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0x010100B38E85BEABC8BF4A88BAA15576A594EF</vt:lpwstr>
  </property>
  <property fmtid="{D5CDD505-2E9C-101B-9397-08002B2CF9AE}" pid="3" name="MediaServiceImageTags">
    <vt:lpwstr/>
  </property>
</Properties>
</file>