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aturvardsverket.sharepoint.com/sites/Skogsindustrigruppen/Delade dokument/Energi/Projekt Energiberäkning Skogsind/2024 CIT Renergy/Leveranser dec 2024/Kalkylark/"/>
    </mc:Choice>
  </mc:AlternateContent>
  <xr:revisionPtr revIDLastSave="402" documentId="13_ncr:1_{F0002355-97F7-4D16-86A4-3ED6A9052C6D}" xr6:coauthVersionLast="47" xr6:coauthVersionMax="47" xr10:uidLastSave="{FBA04650-C07D-4DD0-9CF4-C66E8A8C3DE3}"/>
  <bookViews>
    <workbookView minimized="1" xWindow="1560" yWindow="1560" windowWidth="21600" windowHeight="11175" xr2:uid="{81CFD70E-8034-4963-A311-A79E2EEFE8E7}"/>
  </bookViews>
  <sheets>
    <sheet name="Sulfatmassa" sheetId="2" r:id="rId1"/>
  </sheets>
  <definedNames>
    <definedName name="_Hlk160296997" localSheetId="0">Sulfatmassa!$C$53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1" i="2" l="1"/>
  <c r="I78" i="2"/>
  <c r="D54" i="2" l="1"/>
  <c r="I96" i="2"/>
  <c r="D108" i="2"/>
  <c r="D107" i="2" l="1"/>
  <c r="I112" i="2"/>
  <c r="I152" i="2"/>
  <c r="P143" i="2" s="1"/>
  <c r="I151" i="2"/>
  <c r="P142" i="2" s="1"/>
  <c r="I113" i="2"/>
  <c r="P99" i="2" s="1"/>
  <c r="D110" i="2"/>
  <c r="P98" i="2" l="1"/>
  <c r="N56" i="2" l="1"/>
  <c r="P56" i="2"/>
  <c r="P53" i="2"/>
  <c r="D118" i="2"/>
  <c r="D105" i="2"/>
  <c r="D97" i="2"/>
  <c r="D98" i="2" s="1"/>
  <c r="D111" i="2" l="1"/>
  <c r="D153" i="2"/>
  <c r="D131" i="2"/>
  <c r="D128" i="2"/>
  <c r="D121" i="2"/>
  <c r="D87" i="2"/>
  <c r="I72" i="2" s="1"/>
  <c r="D76" i="2"/>
  <c r="D80" i="2" s="1"/>
  <c r="D84" i="2" s="1"/>
  <c r="I99" i="2" l="1"/>
  <c r="N97" i="2" s="1"/>
  <c r="I111" i="2"/>
  <c r="P97" i="2" s="1"/>
  <c r="D132" i="2"/>
  <c r="I117" i="2"/>
  <c r="I118" i="2" s="1"/>
  <c r="I119" i="2" s="1"/>
  <c r="D122" i="2"/>
  <c r="I120" i="2" l="1"/>
  <c r="I121" i="2" s="1"/>
  <c r="I73" i="2"/>
  <c r="I79" i="2" s="1"/>
  <c r="I82" i="2" s="1"/>
  <c r="I83" i="2" s="1"/>
  <c r="I87" i="2" s="1"/>
  <c r="I102" i="2" s="1"/>
  <c r="D157" i="2"/>
  <c r="D156" i="2"/>
  <c r="D158" i="2" l="1"/>
  <c r="I106" i="2" l="1"/>
  <c r="I84" i="2"/>
  <c r="I88" i="2" s="1"/>
  <c r="D149" i="2"/>
  <c r="D148" i="2"/>
  <c r="D139" i="2"/>
  <c r="D138" i="2"/>
  <c r="I103" i="2" l="1"/>
  <c r="N73" i="2"/>
  <c r="N98" i="2"/>
  <c r="N72" i="2"/>
  <c r="I85" i="2"/>
  <c r="I53" i="2"/>
  <c r="D161" i="2" l="1"/>
  <c r="D150" i="2"/>
  <c r="I150" i="2" s="1"/>
  <c r="P141" i="2" s="1"/>
  <c r="D140" i="2"/>
  <c r="D143" i="2" s="1"/>
  <c r="D145" i="2" l="1"/>
  <c r="D142" i="2"/>
  <c r="D162" i="2"/>
  <c r="D154" i="2"/>
  <c r="D146" i="2" l="1"/>
  <c r="I140" i="2" s="1"/>
  <c r="I141" i="2" l="1"/>
  <c r="I144" i="2"/>
  <c r="I137" i="2"/>
  <c r="N141" i="2" s="1"/>
  <c r="I54" i="2"/>
  <c r="N142" i="2" l="1"/>
  <c r="D57" i="2"/>
  <c r="D60" i="2" l="1"/>
  <c r="N53" i="2" l="1"/>
  <c r="D61" i="2" l="1"/>
  <c r="D62" i="2" s="1"/>
  <c r="D65" i="2" s="1"/>
  <c r="I49" i="2" s="1"/>
  <c r="P54" i="2" s="1"/>
  <c r="I57" i="2" l="1"/>
  <c r="N54" i="2" s="1"/>
  <c r="I50" i="2"/>
  <c r="I145" i="2"/>
  <c r="N143" i="2" s="1"/>
  <c r="I58" i="2" l="1"/>
  <c r="N55" i="2" s="1"/>
  <c r="P55" i="2"/>
  <c r="I107" i="2"/>
  <c r="N9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49" authorId="0" shapeId="0" xr:uid="{BEBAC03D-A8C0-458B-9FFB-D1F2D7D72144}">
      <text>
        <r>
          <rPr>
            <b/>
            <sz val="9"/>
            <color indexed="81"/>
            <rFont val="Tahoma"/>
            <family val="2"/>
          </rPr>
          <t>Åkesson, Olof:</t>
        </r>
        <r>
          <rPr>
            <sz val="9"/>
            <color indexed="81"/>
            <rFont val="Tahoma"/>
            <family val="2"/>
          </rPr>
          <t xml:space="preserve">
el från egen kraftproduktion, men utanför brukets systemgräns, t ex egen ägd vindkraft räknas som inköpt el</t>
        </r>
      </text>
    </comment>
    <comment ref="C70" authorId="0" shapeId="0" xr:uid="{5333E80B-7902-4F81-B318-6EFFD9E9C328}">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71" authorId="0" shapeId="0" xr:uid="{30156A02-003A-423F-8BED-D117D9D1B784}">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<sst xmlns="http://schemas.openxmlformats.org/spreadsheetml/2006/main" count="630" uniqueCount="451">
  <si>
    <t>NAMN PÅ BRUK:</t>
  </si>
  <si>
    <t>PRODUKTION</t>
  </si>
  <si>
    <t>ELFÖRBRUKNING</t>
  </si>
  <si>
    <t>el ink</t>
  </si>
  <si>
    <t>el inköpt</t>
  </si>
  <si>
    <t>el såld</t>
  </si>
  <si>
    <t>el såld till elnätet</t>
  </si>
  <si>
    <t>VÄRMEFÖRBRUKNING</t>
  </si>
  <si>
    <t>ånga producerad i starkgaspanna</t>
  </si>
  <si>
    <t>ånga producerad i elpanna</t>
  </si>
  <si>
    <t>q ink</t>
  </si>
  <si>
    <t>br såld bark</t>
  </si>
  <si>
    <t>SULFATMASSABRUK OINTEGRERAT</t>
  </si>
  <si>
    <t>el br</t>
  </si>
  <si>
    <t>fossilt drivmedel (interna transporter), t.ex. bensin och diesel</t>
  </si>
  <si>
    <t>biodrivmedel (interna transporter), t.ex. biodiesel och etanol</t>
  </si>
  <si>
    <t>br driv fos</t>
  </si>
  <si>
    <t>br driv bio</t>
  </si>
  <si>
    <t>el gem</t>
  </si>
  <si>
    <t>q gem</t>
  </si>
  <si>
    <t>br pump dir</t>
  </si>
  <si>
    <t>br tork dir</t>
  </si>
  <si>
    <t>bränsle som används för att producera direktvärme för torkning av massa, t.ex. direkteldade flingtorkar</t>
  </si>
  <si>
    <t>el använd för värmeproduktion fördelad på torkning av avsalumassa</t>
  </si>
  <si>
    <t>bränsle som används för att producera värme i form av ånga eller hetvatten fördelad på produktionen av pumpmassa</t>
  </si>
  <si>
    <t>bränsle som används för att producera värme i form av ånga eller hetvatten fördelad på torkning av pumpmassa till avsalumassa</t>
  </si>
  <si>
    <t>el pump gem</t>
  </si>
  <si>
    <t>el tork gem</t>
  </si>
  <si>
    <t>el pump br</t>
  </si>
  <si>
    <t>el tork br</t>
  </si>
  <si>
    <t>q pump gem</t>
  </si>
  <si>
    <t>q tork gem</t>
  </si>
  <si>
    <t>fossilt bränsle som används för att producera värme i form av ånga eller hetvatten förderlad på produktionen av pumpmassa</t>
  </si>
  <si>
    <t>fossilt bränsle som används för att producera värme i form av ånga eller hetvatten fördelad på torkningen av massan</t>
  </si>
  <si>
    <t>Q pump</t>
  </si>
  <si>
    <t>Q tork</t>
  </si>
  <si>
    <t>El tork</t>
  </si>
  <si>
    <t>El pump</t>
  </si>
  <si>
    <t>Br pump</t>
  </si>
  <si>
    <t>Br tork</t>
  </si>
  <si>
    <t>Br pump fos</t>
  </si>
  <si>
    <t>Br tork fos</t>
  </si>
  <si>
    <t>el pump uppm</t>
  </si>
  <si>
    <t>el tork uppm</t>
  </si>
  <si>
    <t>q pump uppm</t>
  </si>
  <si>
    <t>q tork uppm</t>
  </si>
  <si>
    <t>Q tot brutto</t>
  </si>
  <si>
    <t>Q tot netto</t>
  </si>
  <si>
    <t>Ma prod</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</si>
  <si>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</si>
  <si>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</si>
  <si>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</si>
  <si>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</si>
  <si>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</si>
  <si>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</si>
  <si>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</si>
  <si>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</si>
  <si>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</si>
  <si>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</si>
  <si>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</si>
  <si>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</si>
  <si>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</si>
  <si>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</si>
  <si>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</si>
  <si>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</si>
  <si>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</si>
  <si>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</si>
  <si>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</si>
  <si>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</si>
  <si>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</si>
  <si>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</si>
  <si>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</si>
  <si>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</si>
  <si>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</si>
  <si>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</si>
  <si>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</si>
  <si>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</si>
  <si>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</si>
  <si>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</si>
  <si>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</si>
  <si>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</si>
  <si>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</si>
  <si>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</si>
  <si>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</si>
  <si>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</si>
  <si>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</si>
  <si>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B6</t>
  </si>
  <si>
    <t>B7</t>
  </si>
  <si>
    <t>B9</t>
  </si>
  <si>
    <t>NYCKELTAL</t>
  </si>
  <si>
    <t>B11</t>
  </si>
  <si>
    <t>B10</t>
  </si>
  <si>
    <t>F3</t>
  </si>
  <si>
    <t>F4</t>
  </si>
  <si>
    <t>F5</t>
  </si>
  <si>
    <t>F6</t>
  </si>
  <si>
    <t>F7</t>
  </si>
  <si>
    <t>F8</t>
  </si>
  <si>
    <t>Fossilt bränsle för produktion av pumpmassa</t>
  </si>
  <si>
    <t>Fossilt bränsle för torkning av avsalumassa</t>
  </si>
  <si>
    <t>F9</t>
  </si>
  <si>
    <t>F10</t>
  </si>
  <si>
    <t>Kommentarer och noteringar</t>
  </si>
  <si>
    <t>q vtn</t>
  </si>
  <si>
    <t>summa uppmätt primärvärme i massaproduktion och torkning</t>
  </si>
  <si>
    <t>Q12</t>
  </si>
  <si>
    <t>q prod</t>
  </si>
  <si>
    <t>Q13</t>
  </si>
  <si>
    <t>fossil eldningsolja</t>
  </si>
  <si>
    <t>Kontroll (ska vara noll)</t>
  </si>
  <si>
    <t>B12</t>
  </si>
  <si>
    <t>B13</t>
  </si>
  <si>
    <t>B14</t>
  </si>
  <si>
    <t>B15</t>
  </si>
  <si>
    <t>Fossilt bränsle som används för produktion av ånga och varmvatten</t>
  </si>
  <si>
    <t>bränsle som används för att producera direktvärme vid produktion av pumpmassa, t.ex. bränsle till mesaugnen</t>
  </si>
  <si>
    <t>fossilt bränsle som används för att producera direktvärme vid torkning av avsalumassa, t.ex. i direkteldade flingtorkar</t>
  </si>
  <si>
    <t>F2</t>
  </si>
  <si>
    <t>Bränsle för produktion av pumpmassa</t>
  </si>
  <si>
    <t>Bränsle för torkning av avsalumassa</t>
  </si>
  <si>
    <t>F11</t>
  </si>
  <si>
    <t>F12</t>
  </si>
  <si>
    <t>F13</t>
  </si>
  <si>
    <t>Ekvation</t>
  </si>
  <si>
    <t>SKOGENS SULFATMASSABRUK</t>
  </si>
  <si>
    <t>summa egenproducerad värme</t>
  </si>
  <si>
    <t>F1</t>
  </si>
  <si>
    <t>B3</t>
  </si>
  <si>
    <t>Rosa = Celler där data hämtas från annan cell</t>
  </si>
  <si>
    <r>
      <t>Grönt med</t>
    </r>
    <r>
      <rPr>
        <b/>
        <sz val="11"/>
        <color rgb="FF0070C0"/>
        <rFont val="Calibri"/>
        <family val="2"/>
        <scheme val="minor"/>
      </rPr>
      <t xml:space="preserve"> blå text</t>
    </r>
    <r>
      <rPr>
        <b/>
        <sz val="11"/>
        <color theme="1"/>
        <rFont val="Calibri"/>
        <family val="2"/>
        <scheme val="minor"/>
      </rPr>
      <t xml:space="preserve"> = Celler där data ska läggas in</t>
    </r>
  </si>
  <si>
    <t>E13</t>
  </si>
  <si>
    <t>E14</t>
  </si>
  <si>
    <t>Självförsörjningsgrad el</t>
  </si>
  <si>
    <t>Q14</t>
  </si>
  <si>
    <t>B4</t>
  </si>
  <si>
    <t>B5</t>
  </si>
  <si>
    <t>B8</t>
  </si>
  <si>
    <t>B16</t>
  </si>
  <si>
    <t>B17</t>
  </si>
  <si>
    <t>B18</t>
  </si>
  <si>
    <t>B19</t>
  </si>
  <si>
    <t>B20</t>
  </si>
  <si>
    <t>Kontroll, ska vara 0 (noll)</t>
  </si>
  <si>
    <t>F14</t>
  </si>
  <si>
    <t>B21</t>
  </si>
  <si>
    <t>br pump övr</t>
  </si>
  <si>
    <t>br tork övr</t>
  </si>
  <si>
    <t>br pump övr fos</t>
  </si>
  <si>
    <t>br tork övr fos</t>
  </si>
  <si>
    <t>q prim ext</t>
  </si>
  <si>
    <t>q sek ext</t>
  </si>
  <si>
    <t>drivmedel och annat bränsle som används i verksamhet som kan hänföras till produktion av pumpmassa, t.ex. truckar på vedgården</t>
  </si>
  <si>
    <t>br pump dir fos</t>
  </si>
  <si>
    <t>hetvatten som produceras i egen panna (t.ex. oljepanna eller elpanna)  och kondensat från kondensturbin som används i processen</t>
  </si>
  <si>
    <t>Br dir inre</t>
  </si>
  <si>
    <t>Br dir yttre</t>
  </si>
  <si>
    <t>ånga eller varmvatten som köps in från extern leverantör</t>
  </si>
  <si>
    <t>Q15</t>
  </si>
  <si>
    <t>BRÄNSLEFÖRBRUKNING TOTALT</t>
  </si>
  <si>
    <t>Br övr</t>
  </si>
  <si>
    <t>el gem förd pump</t>
  </si>
  <si>
    <t>el gem förd tork</t>
  </si>
  <si>
    <t>q gem förd pump</t>
  </si>
  <si>
    <t>q gem förd tork</t>
  </si>
  <si>
    <t>q gem rest</t>
  </si>
  <si>
    <t>el använd för värmeproduktion fördelad på produktion av pumpmassa</t>
  </si>
  <si>
    <t>El tot tillf</t>
  </si>
  <si>
    <t>Total elförbrukning i massabruket beräknad från produktion och handel (tillförselsidan)</t>
  </si>
  <si>
    <t>uppmätt elförbrukning för produktion av pumpmassa</t>
  </si>
  <si>
    <t>uppmätt elförbrukning för torkning av pumpmassa till avsalumassa och efterföljande hantering</t>
  </si>
  <si>
    <t>summa elförbrukning som uppmätts specifikt för produktion av pumpmassa och torkning</t>
  </si>
  <si>
    <t>el proc uppm</t>
  </si>
  <si>
    <t>el gem uppm</t>
  </si>
  <si>
    <t>uppmätt elförbrukning för gemensamma funktioner, dvs el som används för t.ex. vattenrening, kontor, underhållsverkstad och som inte används i elpannor för värmeproduktion</t>
  </si>
  <si>
    <t>el bal</t>
  </si>
  <si>
    <t>el som förbrukas i gemensamma funktioner eller ingår i gemensam balanspost</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</si>
  <si>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</si>
  <si>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</si>
  <si>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el gem rest</t>
  </si>
  <si>
    <t>resterande gemensam elförbrukning som inte tydligt kan fördelas till specifika processavsnitt</t>
  </si>
  <si>
    <t>E15</t>
  </si>
  <si>
    <t>Förbrukning av el för produktion av pumpmassa</t>
  </si>
  <si>
    <t>Förbrukning av el för torkning av avsalumassa</t>
  </si>
  <si>
    <t>q turb</t>
  </si>
  <si>
    <t>q dir</t>
  </si>
  <si>
    <t>q gp</t>
  </si>
  <si>
    <t>q elp</t>
  </si>
  <si>
    <t>ånga som produceras i annan panna, ej är ansluten till turbin, elpanna eller starkgaspanna</t>
  </si>
  <si>
    <t>brutto förbrukning av värme vid massabruket, beräknad från värmeproduktion</t>
  </si>
  <si>
    <t>netto förbrukning av värme vid massabruket - beräknad från värmeproduktion</t>
  </si>
  <si>
    <t>uppmätt förbrukning av primärvärme för produktion av pumpmassa</t>
  </si>
  <si>
    <t>uppmätt förbrukning av primärvärme för torkning av avsalumassa</t>
  </si>
  <si>
    <t>q proc uppm</t>
  </si>
  <si>
    <t>q gem uppm</t>
  </si>
  <si>
    <t>Q tot uppm</t>
  </si>
  <si>
    <t>total uppmätt primärvärmeförbrukning</t>
  </si>
  <si>
    <t>q prim bal</t>
  </si>
  <si>
    <t>q sek→pump</t>
  </si>
  <si>
    <t>q sek→tork</t>
  </si>
  <si>
    <t>sekundärvärme som används för torkning av avsalumassa</t>
  </si>
  <si>
    <t>q pump→sek</t>
  </si>
  <si>
    <t xml:space="preserve">q tork→sek </t>
  </si>
  <si>
    <t>q sek bal</t>
  </si>
  <si>
    <t>värme som förbrukas i gemensamma funktioner eller ingår i gemensamma balansposter</t>
  </si>
  <si>
    <t>resterande gemensam värmeförbrukning som inte tydligt kan fördelas till produktion av pumpmassa eller torkning av massa</t>
  </si>
  <si>
    <t>såld bark och annat fast biobränsle som uppkommit i vedhantering och renseri</t>
  </si>
  <si>
    <t>br eo fos panna</t>
  </si>
  <si>
    <t>br gas fos panna</t>
  </si>
  <si>
    <t>Br panna inre brutto</t>
  </si>
  <si>
    <t>η ext</t>
  </si>
  <si>
    <t>Br panna inre netto</t>
  </si>
  <si>
    <t>br eo fos dir</t>
  </si>
  <si>
    <t>br gas fos dir</t>
  </si>
  <si>
    <t>Kontroll balans direktvärme (ska vara noll)</t>
  </si>
  <si>
    <r>
      <t xml:space="preserve">Summa drivmedel och övrigt bränsle </t>
    </r>
    <r>
      <rPr>
        <sz val="11"/>
        <color theme="1"/>
        <rFont val="Calibri"/>
        <family val="2"/>
        <scheme val="minor"/>
      </rPr>
      <t>(beräknad från bränsleslag)</t>
    </r>
  </si>
  <si>
    <t>drivmedel och annat bränsle som används i verksamhet som kan hänföras till torkning av massa och efterföljande steg, t.ex. truckar för hantering av färdig produkt</t>
  </si>
  <si>
    <r>
      <t xml:space="preserve">Summa drivmedel och övrigt bränsle </t>
    </r>
    <r>
      <rPr>
        <sz val="11"/>
        <color theme="1"/>
        <rFont val="Calibri"/>
        <family val="2"/>
        <scheme val="minor"/>
      </rPr>
      <t>(beräknad från ändamål)</t>
    </r>
  </si>
  <si>
    <t>Summa förbrukning av bränslen, inre systemgräns</t>
  </si>
  <si>
    <t>br pump panna</t>
  </si>
  <si>
    <t>br tork panna</t>
  </si>
  <si>
    <t>x bio eget</t>
  </si>
  <si>
    <t>Br panna yttre, brutto</t>
  </si>
  <si>
    <t>Summa bränsle för värmeproduktion i pannor, yttre systemgräns, brutto</t>
  </si>
  <si>
    <t>Br panna yttre netto</t>
  </si>
  <si>
    <t>Summa bränsle värmeproduktion i pannor, yttre systemgräns, netto</t>
  </si>
  <si>
    <t>Br tot yttre</t>
  </si>
  <si>
    <t>Summa förbrukning av bränslen, yttre systemgräns</t>
  </si>
  <si>
    <t>Summa bränsle för värmeproduktion i pannor, inre systemgräns, brutto</t>
  </si>
  <si>
    <t>Summa bränsle för värmeproduktion i pannor, inre systemgräns, netto</t>
  </si>
  <si>
    <t>Summa bränsle direktvärme, inre systemgräns (beräknad från bränsleslag)</t>
  </si>
  <si>
    <t>Br panna brutto fos</t>
  </si>
  <si>
    <t>Summa fossilt bränsle för värmeproduktion i pannor, brutto</t>
  </si>
  <si>
    <t>Br panna netto fos</t>
  </si>
  <si>
    <t>Summa fossilt bränsle  för värmeproduktion i pannor, netto</t>
  </si>
  <si>
    <t>Fossilt bränsle som används för direktvärme</t>
  </si>
  <si>
    <t>Summa fossilt bränsle direktvärme (beräknat från bränsleslag)</t>
  </si>
  <si>
    <t>fossilt bränsle som används för att producera direktvärme vid produktion av pumpmassa</t>
  </si>
  <si>
    <t>br tork dir fos</t>
  </si>
  <si>
    <t>Summa fossilt bränsle direktvärme (beräknat från ändamål)</t>
  </si>
  <si>
    <t>Br fos övr</t>
  </si>
  <si>
    <t>Summa  övrigt fossilt bränsle (beräknat från bränsleslag)</t>
  </si>
  <si>
    <t>fossilt drivmedel och övrigt fossilt bränsle som används i verksamhet som kan hänföras till produktion av pumpmassa, t.ex. truckar på vedgården</t>
  </si>
  <si>
    <t>fossilt drivmedel och övrigt fossilt bränsle som används i verksamhet som kan hänföras till torkningen av massa och efterföljande steg, t.ex. truckar som hanterar torkad massa</t>
  </si>
  <si>
    <t>Summa  övrigt fossilt bränsle (beräknat från ändamål)</t>
  </si>
  <si>
    <t>br pump panna fos</t>
  </si>
  <si>
    <t>br tork panna fos</t>
  </si>
  <si>
    <t>Br tot fos</t>
  </si>
  <si>
    <t>Summa fossilt bränsle</t>
  </si>
  <si>
    <t>produktion av avsalumassa</t>
  </si>
  <si>
    <t>br annat bio</t>
  </si>
  <si>
    <t>br annat fos</t>
  </si>
  <si>
    <t>bränsle för andra ändamål, bio</t>
  </si>
  <si>
    <t>bränsle för andra ändamål, fossilt</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</si>
  <si>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</si>
  <si>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</si>
  <si>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</si>
  <si>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</si>
  <si>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 bio ink fast</t>
  </si>
  <si>
    <t>inköpt bark, skogsflis och andra fasta biobränslen</t>
  </si>
  <si>
    <t>inköpt beckolja och andra flytande biobränslen</t>
  </si>
  <si>
    <t>inköpt biogas</t>
  </si>
  <si>
    <t>Br bio fast inre</t>
  </si>
  <si>
    <t>bark eller annat fast biobränsle som används för värmeproduktion vid bruket (förbränns i pannor eller används för direktvärme)</t>
  </si>
  <si>
    <t>br fast bio panna</t>
  </si>
  <si>
    <t>br flyt bio panna</t>
  </si>
  <si>
    <t>br gas bio panna</t>
  </si>
  <si>
    <t>br fast bio dir</t>
  </si>
  <si>
    <t>br flyt bio dir</t>
  </si>
  <si>
    <t>br gas bio dir</t>
  </si>
  <si>
    <t>andel av totalt använt fast biobränsle som uppkommit vid bruket</t>
  </si>
  <si>
    <t>Kontroll balans fast biobränsle (ska vara noll)</t>
  </si>
  <si>
    <t>Bränsle som används för produktion av ånga och hetvatten i egna pannor</t>
  </si>
  <si>
    <t>Bränsle som används för direktvärme (tex i mesaugn)</t>
  </si>
  <si>
    <t>sekundärvärme som tillvaratas från produktionen av pumpmassa</t>
  </si>
  <si>
    <t xml:space="preserve">sekundärvärme som tillvaratas från torkningen av avsalumassa </t>
  </si>
  <si>
    <t>sekundärvärme som används för produktion av pumpmassa</t>
  </si>
  <si>
    <t>q övrp</t>
  </si>
  <si>
    <t xml:space="preserve">uppmätt friblåsning av ånga som därmed inte nyttiggörs i produktionen </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</si>
  <si>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</si>
  <si>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</si>
  <si>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</si>
  <si>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 fribl uppm</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</si>
  <si>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</si>
  <si>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</si>
  <si>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torkning av pumpmassa till avsalumassa</t>
  </si>
  <si>
    <t>gemensam värmeförbrukning som fördelats till, eller med utgångspunkt från andel av uppmätt förbrukning hänförts till produktion av pumpmassa</t>
  </si>
  <si>
    <t>ORT:</t>
  </si>
  <si>
    <t>SKOGEBORG</t>
  </si>
  <si>
    <t>METADATA</t>
  </si>
  <si>
    <t>Område</t>
  </si>
  <si>
    <t>Värde</t>
  </si>
  <si>
    <t>Kommentar</t>
  </si>
  <si>
    <t>Massa</t>
  </si>
  <si>
    <t>Blekning</t>
  </si>
  <si>
    <r>
      <t xml:space="preserve">Ange vilken/vilka typ(er) av blekning som används, och massaproduktion av respektive typ
</t>
    </r>
    <r>
      <rPr>
        <i/>
        <sz val="11"/>
        <color theme="1"/>
        <rFont val="Calibri"/>
        <family val="2"/>
        <scheme val="minor"/>
      </rPr>
      <t>[Infoga rader efter behov (om flera typer av blekning)]</t>
    </r>
  </si>
  <si>
    <t>Produktion av blekkemikalier</t>
  </si>
  <si>
    <t>Ange om använda blekkemikalier är inköpta eller egenproducerade</t>
  </si>
  <si>
    <t>-</t>
  </si>
  <si>
    <t>Kappatal</t>
  </si>
  <si>
    <t>Ange kappatal i koket</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</si>
  <si>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</si>
  <si>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</si>
  <si>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</si>
  <si>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</si>
  <si>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</si>
  <si>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</si>
  <si>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</si>
  <si>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</si>
  <si>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</si>
  <si>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Grå = Indata, flerval</t>
  </si>
  <si>
    <t>br bio eget fast</t>
  </si>
  <si>
    <t>El tot uppm</t>
  </si>
  <si>
    <t>Total uppmätt förbrukning av el i massabruket</t>
  </si>
  <si>
    <r>
      <t xml:space="preserve">Ange vilken typ av vedråvara som används
</t>
    </r>
    <r>
      <rPr>
        <i/>
        <sz val="11"/>
        <color theme="1"/>
        <rFont val="Calibri"/>
        <family val="2"/>
        <scheme val="minor"/>
      </rPr>
      <t>[Infoga rader efter behov (om flera typer av vedråvara)]</t>
    </r>
  </si>
  <si>
    <t>Vedråvara</t>
  </si>
  <si>
    <t>Enhet</t>
  </si>
  <si>
    <t>Special-produkter</t>
  </si>
  <si>
    <t>Massatyp</t>
  </si>
  <si>
    <t>GJ/ADt</t>
  </si>
  <si>
    <t>Biobränslen - övergripande balans</t>
  </si>
  <si>
    <r>
      <t xml:space="preserve">Ange typ av massa
</t>
    </r>
    <r>
      <rPr>
        <i/>
        <sz val="11"/>
        <rFont val="Calibri"/>
        <family val="2"/>
        <scheme val="minor"/>
      </rPr>
      <t>[Infoga rader efter behov (om flera typer ]</t>
    </r>
  </si>
  <si>
    <t>balanspost för el, avvikelse mellan tillförsel och uppmätt användning (inkluderar t.ex. förluster, ouppmätt förbrukning, mätfel osv)</t>
  </si>
  <si>
    <t>balanspost för primärvärme, avvikelse mellan produktion och uppmätt förbrukning (inkluderar förluster, ouppmätt förbrukning, mätfel osv)</t>
  </si>
  <si>
    <t>egengenererat biobränsle (t.ex. bark) som uppkommit utanför ”inre systemgräns” på bruket (dvs i vedhantering/renseri)</t>
  </si>
  <si>
    <t>bark, spån och annat fast biobränsle</t>
  </si>
  <si>
    <t>övriga fossila bränslen, t.ex. gasol och naturgas</t>
  </si>
  <si>
    <t>br ext prim värme</t>
  </si>
  <si>
    <t>Inköpt kalk</t>
  </si>
  <si>
    <t>Ange om bränd kalk köps in på grund av begränsad kapacitet i mesaugnen. Ange andelen inköpt kalk av total kalkförbrukning.</t>
  </si>
  <si>
    <t>vikt%</t>
  </si>
  <si>
    <t>η fos ext</t>
  </si>
  <si>
    <t>el producerad som mottryckskraft i turbin vid bruket</t>
  </si>
  <si>
    <t>el prod kond</t>
  </si>
  <si>
    <t>el producerad som kondenskraft i turbin vid bruket</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</si>
  <si>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</si>
  <si>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</si>
  <si>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q prim kond</t>
  </si>
  <si>
    <t>ånga som används för produktion av kondensel</t>
  </si>
  <si>
    <t>sekundärvärme från bruket som säljs till extern förbrukare</t>
  </si>
  <si>
    <t>bränsle som använts för att producera primärvärme som levereras externt (t.ex. till fjärrvärme)</t>
  </si>
  <si>
    <t>egenproducerad och inköpt bark och annat fast biobränsle</t>
  </si>
  <si>
    <t>bränsle som använts för att producera kondensel</t>
  </si>
  <si>
    <t>B22</t>
  </si>
  <si>
    <t>η kond</t>
  </si>
  <si>
    <t>verkningsgrad för barkpanna eller annan energipanna som producerar ånga för kondenselproduktion. Om inte verkningsgraden är känd för pannan sätts den schablonmässigt till 85 %.</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</si>
  <si>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</si>
  <si>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</si>
  <si>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</si>
  <si>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F15</t>
  </si>
  <si>
    <t>F16</t>
  </si>
  <si>
    <t>primärvärme som säljs till extern förbrukare</t>
  </si>
  <si>
    <t>se PM avsnitt 2.4 'Värme' för ytterligare instruktioner om hur producerad och förbrukad ånga ska anges</t>
  </si>
  <si>
    <t>br kondensel</t>
  </si>
  <si>
    <t>fossilt bränsle som använts för att producera primärvärme som levereras externt (t.ex. till fjärrvärme).</t>
  </si>
  <si>
    <t>Barr - rundved</t>
  </si>
  <si>
    <t>pappersmassa</t>
  </si>
  <si>
    <t>ECF-blekt</t>
  </si>
  <si>
    <t>Barr - flis</t>
  </si>
  <si>
    <t>Egenproducerade</t>
  </si>
  <si>
    <t>I huvudsak egenproducerad kalk</t>
  </si>
  <si>
    <t>Mottryck</t>
  </si>
  <si>
    <t>m3</t>
  </si>
  <si>
    <t>[Ange ungefärlig andel av respektive typ (om flera används)]</t>
  </si>
  <si>
    <t>%</t>
  </si>
  <si>
    <t>dissolvingmassa</t>
  </si>
  <si>
    <t>[Om betydande mängd inköpt kalk, ange ungefärlig andel inköpt]</t>
  </si>
  <si>
    <t>Kondens</t>
  </si>
  <si>
    <t>Metanol</t>
  </si>
  <si>
    <t>Lignin</t>
  </si>
  <si>
    <t>såld tallolja och terpentin</t>
  </si>
  <si>
    <t>B23</t>
  </si>
  <si>
    <t>B24</t>
  </si>
  <si>
    <t>Br tot inre netto alt</t>
  </si>
  <si>
    <t>Br pump alt</t>
  </si>
  <si>
    <t>Br tork alt</t>
  </si>
  <si>
    <t>Förbrukning av bränsle för produktion av pumpmassa</t>
  </si>
  <si>
    <t>Förbrukning av bränsle för torkning av avsalumassa</t>
  </si>
  <si>
    <t>B25</t>
  </si>
  <si>
    <t>B26</t>
  </si>
  <si>
    <t>B27</t>
  </si>
  <si>
    <t>B28</t>
  </si>
  <si>
    <t>B29</t>
  </si>
  <si>
    <t>F17</t>
  </si>
  <si>
    <t>F18</t>
  </si>
  <si>
    <t>F19</t>
  </si>
  <si>
    <t>F20</t>
  </si>
  <si>
    <t>F21</t>
  </si>
  <si>
    <t>Br pump fos alt</t>
  </si>
  <si>
    <t>Br tot fos alt</t>
  </si>
  <si>
    <t>Br fos dir</t>
  </si>
  <si>
    <t>balanspost för sekundärvärme, avvikelse mellan summan av värmekällor och värmesänkor (hänförs till gemensamma funktioner)</t>
  </si>
  <si>
    <t>E16</t>
  </si>
  <si>
    <t>Q16</t>
  </si>
  <si>
    <t>B30</t>
  </si>
  <si>
    <t>E22</t>
  </si>
  <si>
    <t>F23</t>
  </si>
  <si>
    <t>Värmeförbrukning</t>
  </si>
  <si>
    <t>Bränsleförbrukning</t>
  </si>
  <si>
    <t>Elförbrukning</t>
  </si>
  <si>
    <t>Fossil bränsleförbrukning</t>
  </si>
  <si>
    <t>E17</t>
  </si>
  <si>
    <t>E18</t>
  </si>
  <si>
    <t>E19</t>
  </si>
  <si>
    <t xml:space="preserve"> - totalt för bruket per producerad mängd torkad avsalumassa</t>
  </si>
  <si>
    <t xml:space="preserve"> - per producerad mängd pumpmassa</t>
  </si>
  <si>
    <t xml:space="preserve"> - för torkning, per producerad mängd avsalumassa</t>
  </si>
  <si>
    <t xml:space="preserve"> - för torkning per producerad mängd avsalumassa</t>
  </si>
  <si>
    <t>Br tork fos alt</t>
  </si>
  <si>
    <t>br såld tall/terp</t>
  </si>
  <si>
    <t>alt 0</t>
  </si>
  <si>
    <t>alt 1</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</si>
  <si>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</si>
  <si>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</si>
  <si>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</si>
  <si>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</si>
  <si>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el prod mot</t>
  </si>
  <si>
    <t>Summa bränsle direktvärme, inre systemgräns (beräknad från ändamål)</t>
  </si>
  <si>
    <t>Summa bränsle direktvärme, yttre systemgräns (beräknad från bränsleslag)</t>
  </si>
  <si>
    <t>202X-XX-XX</t>
  </si>
  <si>
    <t>202X</t>
  </si>
  <si>
    <t>E20</t>
  </si>
  <si>
    <t>Sålda energiprodukter, inre systemgräns</t>
  </si>
  <si>
    <t>Summa sålt energiprod som uppkommit inom inre systemgräns</t>
  </si>
  <si>
    <t>Br sålt inre</t>
  </si>
  <si>
    <t>br kondensel fos</t>
  </si>
  <si>
    <t>övriga sålda energiprodukter, t ex lignin, metanol, exkl. bark och annat biobränsle som uppkommer i vedhantering/renseri</t>
  </si>
  <si>
    <t>br sålt övr</t>
  </si>
  <si>
    <t>Alternativ 0: all elanvändning, inkl el till elpannor</t>
  </si>
  <si>
    <t>Alternativ 1: exkl el som används i elpanna för värmeproduktion</t>
  </si>
  <si>
    <t>Värd</t>
  </si>
  <si>
    <t>Alternativ 1: enbart bränsle för annat ändamål än värmeproduktion i pannor, inre systemgräns</t>
  </si>
  <si>
    <t>Alternativ 2: all användning av bränsle (inkl pannor), men yttre systemgräns (används ej för nyckeltal)</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</si>
  <si>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</si>
  <si>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</si>
  <si>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</si>
  <si>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</si>
  <si>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</si>
  <si>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</si>
  <si>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el ext</t>
  </si>
  <si>
    <t>q sek såld</t>
  </si>
  <si>
    <t>br såld prim värme</t>
  </si>
  <si>
    <t>br såld prim värme fos</t>
  </si>
  <si>
    <t>q prim såld</t>
  </si>
  <si>
    <t>br ext värme fos</t>
  </si>
  <si>
    <t>el som används i egna processer utanför systemgränsen för konventionell massaproduktion (t.ex. för upparbetning av biprodukter som lignin eller metanol)</t>
  </si>
  <si>
    <t>primärvärme som används i egna processer utanför systemgränsen för konventionell massaproduktion (t.ex. för upparbetning av biprodukter som lignin eller metanol)</t>
  </si>
  <si>
    <t>sekundärvärme som används i egna processer utanför systemgränsen för konventionell massaproduktion (t.ex. för upparbetning av biprodukter som lignin eller metanol)</t>
  </si>
  <si>
    <t>verkningsgrad för barkpanna eller annan energipanna som producerar ånga som levereras externt eller används vid bruket, men i anläggning utanför systemgräns för konventionell massaproduktion. Om inte verkningsgraden för pannan är känd sätts den schablonmässigt till 85 %.</t>
  </si>
  <si>
    <t>bränsle som använts för att producera primärvärme som används vid bruket, men utanför systemgränsen för massaproduktionen</t>
  </si>
  <si>
    <t>verkningsgrad för fossileldad energipanna som producerar ånga som levereras externt eller används vid bruket, men i anläggning utanför systemgräns för konventionell massaproduktion. Om inte verkningsgraden för pannan är känd sätts den schablonmässigt till 90 %. Lämnas tom om fossilt bränsle aldrig används för att producera sådan värme.</t>
  </si>
  <si>
    <t>fossilt bränsle som använts för att producera primärvärme som används vid bruket, men utanför systemgränsen för massaproduktionen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</si>
</sst>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29"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b/>
      <sz val="11"/>
      <name val="Calibri"/>
      <family val="2"/>
      <scheme val="minor"/>
    </font>
    <font>
      <b/>
      <sz val="16"/>
      <color rgb="FFFF0000"/>
      <name val="Calibri"/>
      <family val="2"/>
      <scheme val="minor"/>
    </font>
    <font>
      <i/>
      <sz val="11"/>
      <name val="Calibri"/>
      <family val="2"/>
      <scheme val="minor"/>
    </font>
    <font>
      <sz val="14"/>
      <color theme="1"/>
      <name val="Calibri"/>
      <family val="2"/>
      <scheme val="minor"/>
    </font>
    <font>
      <b/>
      <sz val="16"/>
      <color rgb="FF0070C0"/>
      <name val="Calibri"/>
      <family val="2"/>
      <scheme val="minor"/>
    </font>
    <font>
      <b/>
      <sz val="12"/>
      <name val="Calibri"/>
      <family val="2"/>
      <scheme val="minor"/>
    </font>
    <font>
      <b/>
      <sz val="16"/>
      <name val="Calibri"/>
      <family val="2"/>
      <scheme val="minor"/>
    </font>
    <font>
      <b/>
      <sz val="14"/>
      <color rgb="FFFF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medium">
        <color indexed="64"/>
      </right>
      <top style="medium">
        <color indexed="64"/>
      </top>
      <bottom style="medium">
        <color indexed="64"/>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indexed="64"/>
      </top>
      <bottom style="thin">
        <color theme="0" tint="-0.1499374370555742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9" fillId="0" borderId="0" applyFont="0" applyFill="0" applyBorder="0" applyAlignment="0" applyProtection="0"/>
    <xf numFmtId="0" fontId="19" fillId="9" borderId="0" applyNumberFormat="0" applyBorder="0" applyAlignment="0" applyProtection="0"/>
  </cellStyleXfs>
  <cellXfs count="290">
    <xf numFmtId="0" fontId="0" fillId="0" borderId="0" xfId="0"/>
    <xf numFmtId="0" fontId="2" fillId="0" borderId="0" xfId="0" applyFont="1"/>
    <xf numFmtId="0" fontId="0" fillId="0" borderId="0" xfId="0" applyAlignment="1">
      <alignment wrapText="1"/>
    </xf>
    <xf numFmtId="0" fontId="1" fillId="0" borderId="0" xfId="0" applyFont="1"/>
    <xf numFmtId="0" fontId="0" fillId="0" borderId="1" xfId="0" applyBorder="1" applyAlignment="1">
      <alignment wrapText="1"/>
    </xf>
    <xf numFmtId="0" fontId="1" fillId="0" borderId="0" xfId="0" applyFont="1" applyAlignment="1">
      <alignment wrapText="1"/>
    </xf>
    <xf numFmtId="0" fontId="17" fillId="0" borderId="0" xfId="0" applyFont="1"/>
    <xf numFmtId="0" fontId="17" fillId="0" borderId="1" xfId="0" applyFont="1" applyBorder="1"/>
    <xf numFmtId="0" fontId="0" fillId="5" borderId="0" xfId="0" applyFill="1" applyAlignment="1">
      <alignment wrapText="1"/>
    </xf>
    <xf numFmtId="0" fontId="1" fillId="5" borderId="0" xfId="0" applyFont="1" applyFill="1" applyAlignment="1">
      <alignment wrapText="1"/>
    </xf>
    <xf numFmtId="0" fontId="5" fillId="0" borderId="1" xfId="0" applyFont="1" applyBorder="1" applyAlignment="1">
      <alignment wrapText="1"/>
    </xf>
    <xf numFmtId="0" fontId="4" fillId="0" borderId="0" xfId="0" applyFont="1" applyAlignment="1">
      <alignment wrapText="1"/>
    </xf>
    <xf numFmtId="3" fontId="9" fillId="5" borderId="0" xfId="0" applyNumberFormat="1" applyFont="1" applyFill="1" applyAlignment="1">
      <alignment wrapText="1"/>
    </xf>
    <xf numFmtId="0" fontId="4" fillId="5" borderId="0" xfId="0" applyFont="1" applyFill="1" applyAlignment="1">
      <alignment wrapText="1"/>
    </xf>
    <xf numFmtId="3" fontId="9" fillId="0" borderId="0" xfId="0" applyNumberFormat="1" applyFont="1" applyAlignment="1">
      <alignment wrapText="1"/>
    </xf>
    <xf numFmtId="0" fontId="6" fillId="0" borderId="0" xfId="0" applyFont="1" applyAlignment="1">
      <alignment wrapText="1"/>
    </xf>
    <xf numFmtId="0" fontId="16" fillId="0" borderId="0" xfId="0" applyFont="1" applyAlignment="1">
      <alignment wrapText="1"/>
    </xf>
    <xf numFmtId="2" fontId="1" fillId="0" borderId="0" xfId="0" applyNumberFormat="1" applyFont="1" applyAlignment="1">
      <alignment horizontal="right" wrapText="1"/>
    </xf>
    <xf numFmtId="0" fontId="16"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0" fontId="11" fillId="0" borderId="2" xfId="0" applyFont="1" applyBorder="1"/>
    <xf numFmtId="2" fontId="1" fillId="6" borderId="4" xfId="0" applyNumberFormat="1" applyFont="1" applyFill="1" applyBorder="1" applyAlignment="1">
      <alignment horizontal="right" wrapText="1"/>
    </xf>
    <xf numFmtId="0" fontId="0" fillId="0" borderId="9" xfId="0" applyBorder="1" applyAlignment="1">
      <alignment wrapText="1"/>
    </xf>
    <xf numFmtId="0" fontId="7" fillId="0" borderId="0" xfId="0" applyFont="1" applyAlignment="1">
      <alignment wrapText="1"/>
    </xf>
    <xf numFmtId="0" fontId="1" fillId="0" borderId="9" xfId="0" applyFont="1" applyBorder="1" applyAlignment="1">
      <alignment wrapText="1"/>
    </xf>
    <xf numFmtId="0" fontId="1" fillId="0" borderId="0" xfId="0" applyFont="1" applyAlignment="1">
      <alignment horizontal="center" wrapText="1"/>
    </xf>
    <xf numFmtId="0" fontId="1" fillId="0" borderId="17" xfId="0" applyFont="1" applyBorder="1" applyAlignment="1">
      <alignment wrapText="1"/>
    </xf>
    <xf numFmtId="0" fontId="1" fillId="0" borderId="18" xfId="0" applyFont="1" applyBorder="1" applyAlignment="1">
      <alignment wrapText="1"/>
    </xf>
    <xf numFmtId="0" fontId="0" fillId="0" borderId="0" xfId="0" applyAlignment="1">
      <alignment horizontal="center" wrapText="1"/>
    </xf>
    <xf numFmtId="0" fontId="1" fillId="0" borderId="19" xfId="0" applyFont="1" applyBorder="1" applyAlignment="1">
      <alignment wrapText="1"/>
    </xf>
    <xf numFmtId="0" fontId="1" fillId="0" borderId="20" xfId="0" applyFont="1" applyBorder="1" applyAlignment="1">
      <alignment horizontal="center" wrapText="1"/>
    </xf>
    <xf numFmtId="0" fontId="1" fillId="0" borderId="20" xfId="0" applyFont="1" applyBorder="1" applyAlignment="1">
      <alignment wrapText="1"/>
    </xf>
    <xf numFmtId="0" fontId="1" fillId="0" borderId="16" xfId="0" applyFont="1" applyBorder="1" applyAlignment="1">
      <alignment horizontal="center" wrapText="1"/>
    </xf>
    <xf numFmtId="0" fontId="18" fillId="0" borderId="9" xfId="0" applyFont="1" applyBorder="1" applyAlignment="1">
      <alignment wrapText="1"/>
    </xf>
    <xf numFmtId="0" fontId="18" fillId="0" borderId="9" xfId="0" applyFont="1" applyBorder="1" applyAlignment="1">
      <alignment horizontal="left" wrapText="1"/>
    </xf>
    <xf numFmtId="0" fontId="0" fillId="0" borderId="0" xfId="0" applyAlignment="1">
      <alignment horizontal="right" wrapText="1"/>
    </xf>
    <xf numFmtId="0" fontId="0" fillId="0" borderId="1" xfId="0" applyBorder="1" applyAlignment="1">
      <alignment horizontal="right" wrapText="1"/>
    </xf>
    <xf numFmtId="0" fontId="0" fillId="0" borderId="17" xfId="0" applyBorder="1" applyAlignment="1">
      <alignment wrapText="1"/>
    </xf>
    <xf numFmtId="3" fontId="0" fillId="0" borderId="0" xfId="0" applyNumberFormat="1" applyAlignment="1">
      <alignment horizontal="right" wrapText="1"/>
    </xf>
    <xf numFmtId="0" fontId="7" fillId="0" borderId="1" xfId="0" applyFont="1" applyBorder="1" applyAlignment="1">
      <alignment horizontal="right" wrapText="1"/>
    </xf>
    <xf numFmtId="0" fontId="0" fillId="0" borderId="9" xfId="0" applyBorder="1" applyAlignment="1">
      <alignment horizontal="right" wrapText="1"/>
    </xf>
    <xf numFmtId="0" fontId="0" fillId="0" borderId="0" xfId="0" applyAlignment="1">
      <alignment horizontal="left" wrapText="1"/>
    </xf>
    <xf numFmtId="1" fontId="0" fillId="0" borderId="0" xfId="0" applyNumberFormat="1" applyAlignment="1">
      <alignment horizontal="right" wrapText="1"/>
    </xf>
    <xf numFmtId="164" fontId="0" fillId="0" borderId="0" xfId="0" applyNumberFormat="1" applyAlignment="1">
      <alignment wrapText="1"/>
    </xf>
    <xf numFmtId="0" fontId="1" fillId="0" borderId="1" xfId="0" applyFont="1" applyBorder="1" applyAlignment="1">
      <alignment wrapText="1"/>
    </xf>
    <xf numFmtId="0" fontId="5" fillId="0" borderId="0" xfId="0" applyFont="1" applyAlignment="1">
      <alignment wrapText="1"/>
    </xf>
    <xf numFmtId="0" fontId="8" fillId="0" borderId="0" xfId="0" applyFont="1" applyAlignment="1">
      <alignment horizontal="left" wrapText="1"/>
    </xf>
    <xf numFmtId="0" fontId="0" fillId="0" borderId="20" xfId="0" applyBorder="1" applyAlignment="1">
      <alignment wrapText="1"/>
    </xf>
    <xf numFmtId="3" fontId="9" fillId="3" borderId="16" xfId="0" applyNumberFormat="1" applyFont="1" applyFill="1" applyBorder="1" applyAlignment="1">
      <alignment horizontal="left" wrapText="1"/>
    </xf>
    <xf numFmtId="0" fontId="1" fillId="0" borderId="19" xfId="0" applyFont="1" applyBorder="1" applyAlignment="1">
      <alignment horizontal="center" wrapText="1"/>
    </xf>
    <xf numFmtId="0" fontId="0" fillId="0" borderId="8" xfId="0" applyBorder="1" applyAlignment="1">
      <alignment horizontal="center" wrapText="1"/>
    </xf>
    <xf numFmtId="164" fontId="0" fillId="4" borderId="10" xfId="0" applyNumberFormat="1" applyFill="1" applyBorder="1" applyAlignment="1">
      <alignment horizontal="right" wrapText="1"/>
    </xf>
    <xf numFmtId="0" fontId="0" fillId="0" borderId="13" xfId="0" applyBorder="1" applyAlignment="1">
      <alignment horizontal="center" wrapText="1"/>
    </xf>
    <xf numFmtId="164" fontId="0" fillId="4" borderId="14" xfId="0" applyNumberFormat="1" applyFill="1" applyBorder="1" applyAlignment="1">
      <alignment horizontal="right" wrapText="1"/>
    </xf>
    <xf numFmtId="0" fontId="0" fillId="0" borderId="11" xfId="0" applyBorder="1" applyAlignment="1">
      <alignment horizontal="center" wrapText="1"/>
    </xf>
    <xf numFmtId="164" fontId="0" fillId="4" borderId="12" xfId="0" applyNumberFormat="1" applyFill="1" applyBorder="1" applyAlignment="1">
      <alignment horizontal="right" wrapText="1"/>
    </xf>
    <xf numFmtId="1" fontId="0" fillId="4" borderId="12" xfId="0" applyNumberFormat="1" applyFill="1" applyBorder="1" applyAlignment="1">
      <alignment horizontal="right" wrapText="1"/>
    </xf>
    <xf numFmtId="1" fontId="0" fillId="4" borderId="14" xfId="0" applyNumberFormat="1" applyFill="1" applyBorder="1" applyAlignment="1">
      <alignment horizontal="right" wrapText="1"/>
    </xf>
    <xf numFmtId="3" fontId="0" fillId="4" borderId="12" xfId="0" applyNumberFormat="1" applyFill="1" applyBorder="1" applyAlignment="1">
      <alignment horizontal="right" wrapText="1"/>
    </xf>
    <xf numFmtId="3" fontId="0" fillId="4" borderId="10" xfId="0" applyNumberFormat="1" applyFill="1" applyBorder="1" applyAlignment="1">
      <alignment horizontal="right" wrapText="1"/>
    </xf>
    <xf numFmtId="3" fontId="0" fillId="4" borderId="14" xfId="0" applyNumberFormat="1" applyFill="1" applyBorder="1" applyAlignment="1">
      <alignment horizontal="right" wrapText="1"/>
    </xf>
    <xf numFmtId="3" fontId="9" fillId="3" borderId="10" xfId="0" applyNumberFormat="1" applyFont="1" applyFill="1" applyBorder="1" applyAlignment="1">
      <alignment horizontal="left" wrapText="1"/>
    </xf>
    <xf numFmtId="3" fontId="9" fillId="3" borderId="12" xfId="0" applyNumberFormat="1" applyFont="1" applyFill="1" applyBorder="1" applyAlignment="1">
      <alignment horizontal="left" wrapText="1"/>
    </xf>
    <xf numFmtId="3" fontId="0" fillId="4" borderId="14" xfId="0" applyNumberFormat="1" applyFill="1" applyBorder="1" applyAlignment="1">
      <alignment wrapText="1"/>
    </xf>
    <xf numFmtId="3" fontId="7" fillId="4" borderId="14" xfId="0" applyNumberFormat="1" applyFont="1" applyFill="1" applyBorder="1" applyAlignment="1">
      <alignment horizontal="right" wrapText="1"/>
    </xf>
    <xf numFmtId="3" fontId="9" fillId="3" borderId="14" xfId="0" applyNumberFormat="1" applyFont="1" applyFill="1" applyBorder="1" applyAlignment="1">
      <alignment horizontal="left" wrapText="1"/>
    </xf>
    <xf numFmtId="0" fontId="0" fillId="2" borderId="1" xfId="0" applyFill="1" applyBorder="1" applyAlignment="1">
      <alignment horizontal="right" wrapText="1"/>
    </xf>
    <xf numFmtId="3" fontId="7" fillId="4" borderId="12" xfId="0" applyNumberFormat="1" applyFont="1" applyFill="1" applyBorder="1" applyAlignment="1">
      <alignment horizontal="right" wrapText="1"/>
    </xf>
    <xf numFmtId="3" fontId="0" fillId="4" borderId="12" xfId="0" applyNumberFormat="1" applyFill="1" applyBorder="1" applyAlignment="1">
      <alignment wrapText="1"/>
    </xf>
    <xf numFmtId="0" fontId="0" fillId="0" borderId="19" xfId="0" applyBorder="1" applyAlignment="1">
      <alignment horizontal="center" wrapText="1"/>
    </xf>
    <xf numFmtId="0" fontId="0" fillId="0" borderId="20" xfId="0" applyBorder="1" applyAlignment="1">
      <alignment horizontal="right" wrapText="1"/>
    </xf>
    <xf numFmtId="3" fontId="0" fillId="4" borderId="16" xfId="0" applyNumberFormat="1" applyFill="1" applyBorder="1" applyAlignment="1">
      <alignment wrapText="1"/>
    </xf>
    <xf numFmtId="0" fontId="1" fillId="0" borderId="22" xfId="0" applyFont="1" applyBorder="1" applyAlignment="1">
      <alignment horizontal="center" wrapText="1"/>
    </xf>
    <xf numFmtId="0" fontId="7" fillId="0" borderId="9" xfId="0" applyFont="1" applyBorder="1" applyAlignment="1">
      <alignment horizontal="right" wrapText="1"/>
    </xf>
    <xf numFmtId="0" fontId="0" fillId="0" borderId="13" xfId="0" applyBorder="1" applyAlignment="1">
      <alignment wrapText="1"/>
    </xf>
    <xf numFmtId="3" fontId="7" fillId="2" borderId="14" xfId="0" applyNumberFormat="1" applyFont="1" applyFill="1" applyBorder="1" applyAlignment="1">
      <alignment horizontal="right" wrapText="1"/>
    </xf>
    <xf numFmtId="0" fontId="20" fillId="0" borderId="9" xfId="0" applyFont="1" applyBorder="1" applyAlignment="1">
      <alignment wrapText="1"/>
    </xf>
    <xf numFmtId="4" fontId="7" fillId="4" borderId="12" xfId="0" applyNumberFormat="1" applyFont="1" applyFill="1" applyBorder="1" applyAlignment="1">
      <alignment horizontal="right" wrapText="1"/>
    </xf>
    <xf numFmtId="3" fontId="7" fillId="4" borderId="12" xfId="0" applyNumberFormat="1" applyFont="1" applyFill="1" applyBorder="1" applyAlignment="1">
      <alignment wrapText="1"/>
    </xf>
    <xf numFmtId="0" fontId="21" fillId="0" borderId="20" xfId="0" applyFont="1" applyBorder="1" applyAlignment="1">
      <alignment wrapText="1"/>
    </xf>
    <xf numFmtId="0" fontId="0" fillId="0" borderId="23" xfId="0" applyBorder="1"/>
    <xf numFmtId="3" fontId="9" fillId="0" borderId="24" xfId="0" applyNumberFormat="1" applyFont="1" applyBorder="1" applyAlignment="1">
      <alignment horizontal="left" wrapText="1"/>
    </xf>
    <xf numFmtId="0" fontId="0" fillId="0" borderId="25" xfId="0" applyBorder="1" applyAlignment="1">
      <alignment wrapText="1"/>
    </xf>
    <xf numFmtId="3" fontId="9" fillId="0" borderId="26" xfId="0" applyNumberFormat="1" applyFont="1" applyBorder="1" applyAlignment="1">
      <alignment horizontal="left" wrapText="1"/>
    </xf>
    <xf numFmtId="0" fontId="0" fillId="0" borderId="12" xfId="0" applyBorder="1" applyAlignment="1">
      <alignment wrapText="1"/>
    </xf>
    <xf numFmtId="0" fontId="1" fillId="9" borderId="26" xfId="2" applyFont="1" applyBorder="1"/>
    <xf numFmtId="0" fontId="1" fillId="0" borderId="26" xfId="0" applyFont="1" applyBorder="1"/>
    <xf numFmtId="0" fontId="1" fillId="0" borderId="0" xfId="0" quotePrefix="1" applyFont="1"/>
    <xf numFmtId="0" fontId="3" fillId="0" borderId="12" xfId="0" applyFont="1" applyBorder="1"/>
    <xf numFmtId="0" fontId="0" fillId="0" borderId="12" xfId="0" applyBorder="1"/>
    <xf numFmtId="0" fontId="1" fillId="0" borderId="27" xfId="2" applyFont="1" applyFill="1" applyBorder="1"/>
    <xf numFmtId="0" fontId="1" fillId="0" borderId="0" xfId="2" applyFont="1" applyFill="1" applyBorder="1"/>
    <xf numFmtId="0" fontId="0" fillId="0" borderId="28" xfId="0" applyBorder="1" applyAlignment="1">
      <alignment wrapText="1"/>
    </xf>
    <xf numFmtId="0" fontId="1" fillId="0" borderId="12" xfId="0" applyFont="1" applyBorder="1" applyAlignment="1">
      <alignment horizontal="center" wrapText="1"/>
    </xf>
    <xf numFmtId="0" fontId="1" fillId="9" borderId="25" xfId="2" applyFont="1" applyBorder="1"/>
    <xf numFmtId="0" fontId="3" fillId="0" borderId="10" xfId="0" applyFont="1" applyBorder="1" applyAlignment="1">
      <alignment horizontal="left" wrapText="1"/>
    </xf>
    <xf numFmtId="0" fontId="1" fillId="0" borderId="8" xfId="0" applyFont="1" applyBorder="1" applyAlignment="1">
      <alignment wrapText="1"/>
    </xf>
    <xf numFmtId="0" fontId="1" fillId="0" borderId="10" xfId="0" applyFont="1" applyBorder="1" applyAlignment="1">
      <alignment horizontal="center" wrapText="1"/>
    </xf>
    <xf numFmtId="0" fontId="1" fillId="0" borderId="11" xfId="0" applyFont="1" applyBorder="1" applyAlignment="1">
      <alignment wrapText="1"/>
    </xf>
    <xf numFmtId="3" fontId="7" fillId="7" borderId="12" xfId="0" applyNumberFormat="1" applyFont="1" applyFill="1" applyBorder="1" applyAlignment="1">
      <alignment horizontal="left" wrapText="1"/>
    </xf>
    <xf numFmtId="0" fontId="1" fillId="0" borderId="8" xfId="0" applyFont="1" applyBorder="1" applyAlignment="1">
      <alignment horizontal="center" wrapText="1"/>
    </xf>
    <xf numFmtId="3" fontId="7" fillId="2" borderId="14" xfId="0" applyNumberFormat="1" applyFont="1" applyFill="1" applyBorder="1" applyAlignment="1">
      <alignment wrapText="1"/>
    </xf>
    <xf numFmtId="3" fontId="0" fillId="0" borderId="10" xfId="0" applyNumberFormat="1" applyBorder="1" applyAlignment="1">
      <alignment horizontal="right" wrapText="1"/>
    </xf>
    <xf numFmtId="0" fontId="1" fillId="0" borderId="11" xfId="0" applyFont="1" applyBorder="1" applyAlignment="1">
      <alignment horizontal="center" wrapText="1"/>
    </xf>
    <xf numFmtId="0" fontId="21" fillId="0" borderId="19" xfId="0" applyFont="1" applyBorder="1" applyAlignment="1">
      <alignment horizontal="center" wrapText="1"/>
    </xf>
    <xf numFmtId="0" fontId="21" fillId="0" borderId="16" xfId="0" applyFont="1" applyBorder="1" applyAlignment="1">
      <alignment horizontal="center" wrapText="1"/>
    </xf>
    <xf numFmtId="3" fontId="12" fillId="3" borderId="12" xfId="0" applyNumberFormat="1" applyFont="1" applyFill="1" applyBorder="1" applyAlignment="1">
      <alignment horizontal="left" wrapText="1"/>
    </xf>
    <xf numFmtId="3" fontId="7" fillId="2" borderId="12" xfId="0" applyNumberFormat="1" applyFont="1" applyFill="1" applyBorder="1" applyAlignment="1">
      <alignment wrapText="1"/>
    </xf>
    <xf numFmtId="4" fontId="9" fillId="3" borderId="12" xfId="0" applyNumberFormat="1" applyFont="1" applyFill="1" applyBorder="1" applyAlignment="1">
      <alignment horizontal="left" wrapText="1"/>
    </xf>
    <xf numFmtId="3" fontId="12" fillId="0" borderId="10" xfId="0" applyNumberFormat="1" applyFont="1" applyBorder="1" applyAlignment="1">
      <alignment wrapText="1"/>
    </xf>
    <xf numFmtId="3" fontId="7" fillId="0" borderId="10" xfId="0" applyNumberFormat="1" applyFont="1" applyBorder="1" applyAlignment="1">
      <alignment wrapText="1"/>
    </xf>
    <xf numFmtId="0" fontId="0" fillId="0" borderId="11" xfId="0" applyBorder="1" applyAlignment="1">
      <alignment wrapText="1"/>
    </xf>
    <xf numFmtId="3" fontId="12" fillId="0" borderId="27" xfId="0" applyNumberFormat="1" applyFont="1" applyBorder="1" applyAlignment="1">
      <alignment horizontal="left" wrapText="1"/>
    </xf>
    <xf numFmtId="0" fontId="21" fillId="0" borderId="0" xfId="0" applyFont="1" applyAlignment="1">
      <alignment horizontal="center" wrapText="1"/>
    </xf>
    <xf numFmtId="3" fontId="7" fillId="0" borderId="26" xfId="0" applyNumberFormat="1" applyFont="1" applyBorder="1" applyAlignment="1">
      <alignment horizontal="left" wrapText="1"/>
    </xf>
    <xf numFmtId="3" fontId="7" fillId="0" borderId="27" xfId="0" applyNumberFormat="1" applyFont="1" applyBorder="1" applyAlignment="1">
      <alignment horizontal="left" wrapText="1"/>
    </xf>
    <xf numFmtId="0" fontId="3" fillId="0" borderId="12" xfId="0" applyFont="1" applyBorder="1" applyAlignment="1">
      <alignment horizontal="left" wrapText="1"/>
    </xf>
    <xf numFmtId="0" fontId="22" fillId="0" borderId="0" xfId="0" applyFont="1" applyAlignment="1">
      <alignment horizontal="left"/>
    </xf>
    <xf numFmtId="0" fontId="21" fillId="0" borderId="0" xfId="0" applyFont="1" applyAlignment="1">
      <alignment horizontal="left" wrapText="1"/>
    </xf>
    <xf numFmtId="0" fontId="23" fillId="0" borderId="12" xfId="0" applyFont="1" applyBorder="1" applyAlignment="1">
      <alignment horizontal="left" wrapText="1"/>
    </xf>
    <xf numFmtId="0" fontId="7" fillId="0" borderId="20" xfId="0" applyFont="1" applyBorder="1" applyAlignment="1">
      <alignment horizontal="right" wrapText="1"/>
    </xf>
    <xf numFmtId="0" fontId="21" fillId="9" borderId="26" xfId="2" applyFont="1" applyBorder="1"/>
    <xf numFmtId="0" fontId="16" fillId="0" borderId="0" xfId="0" applyFont="1" applyAlignment="1">
      <alignment horizontal="center" wrapText="1"/>
    </xf>
    <xf numFmtId="0" fontId="8" fillId="0" borderId="25" xfId="0" applyFont="1" applyBorder="1"/>
    <xf numFmtId="0" fontId="16" fillId="0" borderId="20" xfId="0" applyFont="1" applyBorder="1" applyAlignment="1">
      <alignment wrapText="1"/>
    </xf>
    <xf numFmtId="3" fontId="0" fillId="0" borderId="0" xfId="0" applyNumberFormat="1" applyAlignment="1">
      <alignment wrapText="1"/>
    </xf>
    <xf numFmtId="3" fontId="12" fillId="3" borderId="24" xfId="0" applyNumberFormat="1" applyFont="1" applyFill="1" applyBorder="1" applyAlignment="1">
      <alignment horizontal="right" wrapText="1"/>
    </xf>
    <xf numFmtId="3" fontId="12" fillId="3" borderId="26" xfId="0" applyNumberFormat="1" applyFont="1" applyFill="1" applyBorder="1" applyAlignment="1">
      <alignment horizontal="right" wrapText="1"/>
    </xf>
    <xf numFmtId="0" fontId="21" fillId="0" borderId="0" xfId="0" applyFont="1"/>
    <xf numFmtId="0" fontId="12" fillId="0" borderId="29" xfId="0" applyFont="1" applyBorder="1" applyAlignment="1">
      <alignment horizontal="left" wrapText="1"/>
    </xf>
    <xf numFmtId="0" fontId="21" fillId="9" borderId="26" xfId="2" applyFont="1" applyBorder="1" applyAlignment="1">
      <alignment wrapText="1"/>
    </xf>
    <xf numFmtId="0" fontId="1" fillId="0" borderId="30" xfId="0" applyFont="1" applyBorder="1" applyAlignment="1">
      <alignment horizontal="center" wrapText="1"/>
    </xf>
    <xf numFmtId="0" fontId="12" fillId="3" borderId="0" xfId="0" quotePrefix="1" applyFont="1" applyFill="1"/>
    <xf numFmtId="0" fontId="7" fillId="0" borderId="0" xfId="0" applyFont="1" applyAlignment="1">
      <alignment horizontal="center" wrapText="1"/>
    </xf>
    <xf numFmtId="3" fontId="12" fillId="3" borderId="0" xfId="0" applyNumberFormat="1" applyFont="1" applyFill="1" applyAlignment="1">
      <alignment horizontal="right" wrapText="1"/>
    </xf>
    <xf numFmtId="3" fontId="12" fillId="0" borderId="12" xfId="0" applyNumberFormat="1" applyFont="1" applyBorder="1" applyAlignment="1">
      <alignment wrapText="1"/>
    </xf>
    <xf numFmtId="3" fontId="7" fillId="4" borderId="14" xfId="0" applyNumberFormat="1" applyFont="1" applyFill="1" applyBorder="1" applyAlignment="1">
      <alignment wrapText="1"/>
    </xf>
    <xf numFmtId="0" fontId="1" fillId="0" borderId="14" xfId="0" applyFont="1" applyBorder="1" applyAlignment="1">
      <alignment horizontal="center" wrapText="1"/>
    </xf>
    <xf numFmtId="165" fontId="0" fillId="4" borderId="12" xfId="0" applyNumberFormat="1" applyFill="1" applyBorder="1" applyAlignment="1">
      <alignment horizontal="right" wrapText="1"/>
    </xf>
    <xf numFmtId="165" fontId="7" fillId="4" borderId="12" xfId="0" applyNumberFormat="1" applyFont="1" applyFill="1" applyBorder="1" applyAlignment="1">
      <alignment horizontal="right" wrapText="1"/>
    </xf>
    <xf numFmtId="167" fontId="0" fillId="0" borderId="0" xfId="0" applyNumberFormat="1" applyAlignment="1">
      <alignment wrapText="1"/>
    </xf>
    <xf numFmtId="166" fontId="0" fillId="0" borderId="0" xfId="0" applyNumberFormat="1" applyAlignment="1">
      <alignment wrapText="1"/>
    </xf>
    <xf numFmtId="165" fontId="7" fillId="4" borderId="22" xfId="0" applyNumberFormat="1" applyFont="1" applyFill="1" applyBorder="1" applyAlignment="1">
      <alignment wrapText="1"/>
    </xf>
    <xf numFmtId="2" fontId="16" fillId="0" borderId="0" xfId="0" applyNumberFormat="1" applyFont="1" applyAlignment="1">
      <alignment wrapText="1"/>
    </xf>
    <xf numFmtId="3" fontId="16" fillId="0" borderId="0" xfId="0" applyNumberFormat="1" applyFont="1" applyAlignment="1">
      <alignment wrapText="1"/>
    </xf>
    <xf numFmtId="4" fontId="16" fillId="0" borderId="0" xfId="0" applyNumberFormat="1" applyFont="1" applyAlignment="1">
      <alignment wrapText="1"/>
    </xf>
    <xf numFmtId="3" fontId="7" fillId="0" borderId="0" xfId="0" applyNumberFormat="1" applyFont="1" applyAlignment="1">
      <alignment horizontal="right" wrapText="1"/>
    </xf>
    <xf numFmtId="0" fontId="0" fillId="0" borderId="18" xfId="0" applyBorder="1" applyAlignment="1">
      <alignment wrapText="1"/>
    </xf>
    <xf numFmtId="0" fontId="1" fillId="0" borderId="3" xfId="0" applyFont="1" applyBorder="1" applyAlignment="1">
      <alignment wrapText="1"/>
    </xf>
    <xf numFmtId="0" fontId="7" fillId="0" borderId="9" xfId="0" applyFont="1" applyBorder="1" applyAlignment="1">
      <alignment horizontal="left" wrapText="1"/>
    </xf>
    <xf numFmtId="0" fontId="7" fillId="0" borderId="0" xfId="0" applyFont="1" applyAlignment="1">
      <alignment horizontal="right" wrapText="1"/>
    </xf>
    <xf numFmtId="0" fontId="7" fillId="0" borderId="0" xfId="0" applyFont="1" applyAlignment="1">
      <alignment horizontal="left" wrapText="1"/>
    </xf>
    <xf numFmtId="0" fontId="1" fillId="0" borderId="21" xfId="0" applyFont="1" applyBorder="1" applyAlignment="1">
      <alignment horizontal="left" wrapText="1"/>
    </xf>
    <xf numFmtId="0" fontId="24" fillId="0" borderId="37" xfId="0" applyFont="1" applyBorder="1" applyAlignment="1">
      <alignment wrapText="1"/>
    </xf>
    <xf numFmtId="0" fontId="0" fillId="0" borderId="37" xfId="0" applyBorder="1" applyAlignment="1">
      <alignment wrapText="1"/>
    </xf>
    <xf numFmtId="0" fontId="1" fillId="0" borderId="37" xfId="0" applyFont="1" applyBorder="1" applyAlignment="1">
      <alignment wrapText="1"/>
    </xf>
    <xf numFmtId="0" fontId="0" fillId="0" borderId="38" xfId="0" applyBorder="1" applyAlignment="1">
      <alignment wrapText="1"/>
    </xf>
    <xf numFmtId="164" fontId="0" fillId="0" borderId="0" xfId="0" applyNumberFormat="1" applyAlignment="1">
      <alignment horizontal="right" wrapText="1"/>
    </xf>
    <xf numFmtId="14" fontId="25" fillId="3" borderId="10" xfId="0" applyNumberFormat="1" applyFont="1" applyFill="1" applyBorder="1" applyAlignment="1">
      <alignment horizontal="right"/>
    </xf>
    <xf numFmtId="0" fontId="25" fillId="3" borderId="14" xfId="0" applyFont="1" applyFill="1" applyBorder="1" applyAlignment="1">
      <alignment horizontal="right"/>
    </xf>
    <xf numFmtId="0" fontId="7" fillId="0" borderId="9" xfId="0" applyFont="1" applyBorder="1" applyAlignment="1">
      <alignment wrapText="1"/>
    </xf>
    <xf numFmtId="0" fontId="7" fillId="0" borderId="1" xfId="0" applyFont="1" applyBorder="1" applyAlignment="1">
      <alignment wrapText="1"/>
    </xf>
    <xf numFmtId="0" fontId="21" fillId="0" borderId="8" xfId="0" applyFont="1" applyBorder="1" applyAlignment="1">
      <alignment horizontal="center" wrapText="1"/>
    </xf>
    <xf numFmtId="0" fontId="21" fillId="0" borderId="10" xfId="0" applyFont="1" applyBorder="1" applyAlignment="1">
      <alignment horizontal="center" wrapText="1"/>
    </xf>
    <xf numFmtId="0" fontId="21" fillId="0" borderId="4"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 xfId="0" applyFont="1" applyBorder="1" applyAlignment="1">
      <alignment horizontal="center" wrapText="1"/>
    </xf>
    <xf numFmtId="0" fontId="21" fillId="0" borderId="22" xfId="0" applyFont="1" applyBorder="1" applyAlignment="1">
      <alignment horizontal="center" wrapText="1"/>
    </xf>
    <xf numFmtId="0" fontId="21" fillId="0" borderId="32" xfId="0" applyFont="1" applyBorder="1" applyAlignment="1">
      <alignment wrapText="1"/>
    </xf>
    <xf numFmtId="0" fontId="21" fillId="0" borderId="9" xfId="0" applyFont="1" applyBorder="1" applyAlignment="1">
      <alignment horizontal="center" wrapText="1"/>
    </xf>
    <xf numFmtId="2" fontId="21" fillId="6" borderId="10" xfId="0" applyNumberFormat="1" applyFont="1" applyFill="1" applyBorder="1" applyAlignment="1">
      <alignment wrapText="1"/>
    </xf>
    <xf numFmtId="2" fontId="21" fillId="6" borderId="31" xfId="0" applyNumberFormat="1" applyFont="1" applyFill="1" applyBorder="1" applyAlignment="1">
      <alignment wrapText="1"/>
    </xf>
    <xf numFmtId="0" fontId="21" fillId="0" borderId="33" xfId="0" applyFont="1" applyBorder="1" applyAlignment="1">
      <alignment wrapText="1"/>
    </xf>
    <xf numFmtId="2" fontId="21" fillId="6" borderId="12" xfId="0" applyNumberFormat="1" applyFont="1" applyFill="1" applyBorder="1" applyAlignment="1">
      <alignment horizontal="right" wrapText="1"/>
    </xf>
    <xf numFmtId="2" fontId="21" fillId="6" borderId="4" xfId="0" applyNumberFormat="1" applyFont="1" applyFill="1" applyBorder="1" applyAlignment="1">
      <alignment horizontal="right" wrapText="1"/>
    </xf>
    <xf numFmtId="2" fontId="21" fillId="6" borderId="12" xfId="0" applyNumberFormat="1" applyFont="1" applyFill="1" applyBorder="1" applyAlignment="1">
      <alignment wrapText="1"/>
    </xf>
    <xf numFmtId="2" fontId="21" fillId="6" borderId="4" xfId="0" applyNumberFormat="1" applyFont="1" applyFill="1" applyBorder="1" applyAlignment="1">
      <alignment wrapText="1"/>
    </xf>
    <xf numFmtId="0" fontId="21" fillId="0" borderId="34" xfId="0" applyFont="1" applyBorder="1" applyAlignment="1">
      <alignment horizontal="left" wrapText="1"/>
    </xf>
    <xf numFmtId="0" fontId="21" fillId="0" borderId="6" xfId="0" applyFont="1" applyBorder="1" applyAlignment="1">
      <alignment horizontal="center" wrapText="1"/>
    </xf>
    <xf numFmtId="9" fontId="21" fillId="6" borderId="35" xfId="1" applyFont="1" applyFill="1" applyBorder="1" applyAlignment="1">
      <alignment wrapText="1"/>
    </xf>
    <xf numFmtId="9" fontId="21" fillId="6" borderId="7" xfId="1" applyFont="1" applyFill="1" applyBorder="1" applyAlignment="1">
      <alignment wrapText="1"/>
    </xf>
    <xf numFmtId="0" fontId="11" fillId="0" borderId="17" xfId="0" applyFont="1" applyBorder="1"/>
    <xf numFmtId="0" fontId="21" fillId="0" borderId="1" xfId="0" applyFont="1" applyBorder="1" applyAlignment="1">
      <alignment wrapText="1"/>
    </xf>
    <xf numFmtId="0" fontId="21" fillId="0" borderId="9" xfId="0" applyFont="1" applyBorder="1" applyAlignment="1">
      <alignment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7" fillId="0" borderId="32" xfId="0" applyFont="1" applyBorder="1" applyAlignment="1">
      <alignment wrapText="1"/>
    </xf>
    <xf numFmtId="0" fontId="23" fillId="0" borderId="0" xfId="0" applyFont="1" applyAlignment="1">
      <alignment wrapText="1"/>
    </xf>
    <xf numFmtId="0" fontId="21" fillId="0" borderId="5" xfId="0" applyFont="1" applyBorder="1" applyAlignment="1">
      <alignment wrapText="1"/>
    </xf>
    <xf numFmtId="2" fontId="21" fillId="6" borderId="7" xfId="0" applyNumberFormat="1" applyFont="1" applyFill="1" applyBorder="1" applyAlignment="1">
      <alignment wrapText="1"/>
    </xf>
    <xf numFmtId="3" fontId="12" fillId="3" borderId="14" xfId="0" applyNumberFormat="1" applyFont="1" applyFill="1" applyBorder="1" applyAlignment="1">
      <alignment horizontal="left" wrapText="1"/>
    </xf>
    <xf numFmtId="0" fontId="7" fillId="0" borderId="11" xfId="0" applyFont="1" applyBorder="1" applyAlignment="1">
      <alignment horizontal="center" wrapText="1"/>
    </xf>
    <xf numFmtId="0" fontId="7" fillId="0" borderId="13" xfId="0" applyFont="1" applyBorder="1" applyAlignment="1">
      <alignment horizontal="center" wrapText="1"/>
    </xf>
    <xf numFmtId="0" fontId="7" fillId="0" borderId="8"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wrapText="1"/>
    </xf>
    <xf numFmtId="0" fontId="21" fillId="0" borderId="39" xfId="0" applyFont="1" applyBorder="1" applyAlignment="1">
      <alignment wrapText="1"/>
    </xf>
    <xf numFmtId="0" fontId="21" fillId="0" borderId="34" xfId="0" applyFont="1" applyBorder="1" applyAlignment="1">
      <alignment wrapText="1"/>
    </xf>
    <xf numFmtId="2" fontId="21" fillId="6" borderId="35" xfId="0" applyNumberFormat="1" applyFont="1" applyFill="1" applyBorder="1" applyAlignment="1">
      <alignment wrapText="1"/>
    </xf>
    <xf numFmtId="165" fontId="7" fillId="4" borderId="14" xfId="0" applyNumberFormat="1" applyFont="1" applyFill="1" applyBorder="1" applyAlignment="1">
      <alignment wrapText="1"/>
    </xf>
    <xf numFmtId="4" fontId="12" fillId="3" borderId="12" xfId="0" applyNumberFormat="1" applyFont="1" applyFill="1" applyBorder="1" applyAlignment="1">
      <alignment horizontal="left" wrapText="1"/>
    </xf>
    <xf numFmtId="0" fontId="11" fillId="0" borderId="36" xfId="0" applyFont="1" applyBorder="1"/>
    <xf numFmtId="0" fontId="20" fillId="0" borderId="9" xfId="0" applyFont="1" applyBorder="1" applyAlignment="1">
      <alignment horizontal="left" wrapText="1"/>
    </xf>
    <xf numFmtId="0" fontId="21" fillId="0" borderId="11" xfId="0" applyFont="1" applyBorder="1" applyAlignment="1">
      <alignment horizontal="center" wrapText="1"/>
    </xf>
    <xf numFmtId="1" fontId="7" fillId="4" borderId="12" xfId="0" applyNumberFormat="1" applyFont="1" applyFill="1" applyBorder="1" applyAlignment="1">
      <alignment horizontal="right" wrapText="1"/>
    </xf>
    <xf numFmtId="1" fontId="7" fillId="4" borderId="14" xfId="0" applyNumberFormat="1" applyFont="1" applyFill="1" applyBorder="1" applyAlignment="1">
      <alignment horizontal="right" wrapText="1"/>
    </xf>
    <xf numFmtId="165" fontId="7" fillId="4" borderId="14" xfId="0" applyNumberFormat="1" applyFont="1" applyFill="1" applyBorder="1" applyAlignment="1">
      <alignment horizontal="right" wrapText="1"/>
    </xf>
    <xf numFmtId="0" fontId="26" fillId="0" borderId="39" xfId="0" applyFont="1" applyBorder="1" applyAlignment="1">
      <alignment wrapText="1"/>
    </xf>
    <xf numFmtId="0" fontId="21" fillId="0" borderId="14" xfId="0" applyFont="1" applyBorder="1" applyAlignment="1">
      <alignment wrapText="1"/>
    </xf>
    <xf numFmtId="0" fontId="21" fillId="0" borderId="4" xfId="0" applyFont="1" applyBorder="1" applyAlignment="1">
      <alignment wrapText="1"/>
    </xf>
    <xf numFmtId="2" fontId="21" fillId="6" borderId="35" xfId="0" applyNumberFormat="1" applyFont="1" applyFill="1" applyBorder="1" applyAlignment="1">
      <alignment horizontal="right" wrapText="1"/>
    </xf>
    <xf numFmtId="2" fontId="21" fillId="6" borderId="7" xfId="0" applyNumberFormat="1" applyFont="1" applyFill="1" applyBorder="1" applyAlignment="1">
      <alignment horizontal="right" wrapText="1"/>
    </xf>
    <xf numFmtId="49" fontId="1" fillId="3" borderId="2" xfId="0" applyNumberFormat="1" applyFont="1" applyFill="1" applyBorder="1"/>
    <xf numFmtId="49" fontId="1" fillId="3" borderId="18"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8" fillId="0" borderId="0" xfId="0" applyFont="1" applyAlignment="1">
      <alignment wrapText="1"/>
    </xf>
    <xf numFmtId="0" fontId="25" fillId="8" borderId="15" xfId="0" applyFont="1" applyFill="1" applyBorder="1" applyAlignment="1">
      <alignment horizontal="left"/>
    </xf>
    <xf numFmtId="0" fontId="0" fillId="5" borderId="0" xfId="0" applyFill="1"/>
    <xf numFmtId="0" fontId="11" fillId="0" borderId="19" xfId="0" applyFont="1" applyBorder="1" applyAlignment="1">
      <alignment horizontal="right" wrapText="1"/>
    </xf>
    <xf numFmtId="14" fontId="27" fillId="0" borderId="16" xfId="0" applyNumberFormat="1" applyFont="1" applyBorder="1"/>
    <xf numFmtId="0" fontId="21" fillId="0" borderId="26" xfId="2" applyFont="1" applyFill="1" applyBorder="1" applyAlignment="1">
      <alignment wrapText="1"/>
    </xf>
    <xf numFmtId="3" fontId="12" fillId="0" borderId="26" xfId="0" applyNumberFormat="1" applyFont="1" applyBorder="1" applyAlignment="1">
      <alignment horizontal="right" wrapText="1"/>
    </xf>
    <xf numFmtId="0" fontId="21" fillId="0" borderId="1" xfId="0" applyFont="1" applyBorder="1" applyAlignment="1">
      <alignment horizontal="left" wrapText="1"/>
    </xf>
    <xf numFmtId="0" fontId="21" fillId="0" borderId="39" xfId="0" applyFont="1" applyBorder="1" applyAlignment="1">
      <alignment horizontal="left" wrapText="1"/>
    </xf>
    <xf numFmtId="3" fontId="7" fillId="4" borderId="0" xfId="0" applyNumberFormat="1" applyFont="1" applyFill="1" applyAlignment="1">
      <alignment horizontal="right" wrapText="1"/>
    </xf>
    <xf numFmtId="0" fontId="21" fillId="0" borderId="0" xfId="0" applyFont="1" applyAlignment="1">
      <alignment wrapText="1"/>
    </xf>
    <xf numFmtId="0" fontId="21" fillId="0" borderId="12" xfId="0" applyFont="1" applyBorder="1" applyAlignment="1">
      <alignment horizontal="center" wrapText="1"/>
    </xf>
    <xf numFmtId="3" fontId="7" fillId="4" borderId="10" xfId="0" applyNumberFormat="1" applyFont="1" applyFill="1" applyBorder="1" applyAlignment="1">
      <alignment wrapText="1"/>
    </xf>
    <xf numFmtId="0" fontId="1" fillId="0" borderId="1" xfId="0" applyFont="1" applyBorder="1" applyAlignment="1">
      <alignment horizontal="left" wrapText="1"/>
    </xf>
    <xf numFmtId="0" fontId="11" fillId="0" borderId="37" xfId="0" applyFont="1" applyBorder="1"/>
    <xf numFmtId="0" fontId="7" fillId="0" borderId="40" xfId="0" applyFont="1" applyBorder="1" applyAlignment="1">
      <alignment wrapText="1"/>
    </xf>
    <xf numFmtId="0" fontId="21" fillId="0" borderId="44" xfId="0" applyFont="1" applyBorder="1" applyAlignment="1">
      <alignment wrapText="1"/>
    </xf>
    <xf numFmtId="0" fontId="21" fillId="0" borderId="41" xfId="0" applyFont="1" applyBorder="1" applyAlignment="1">
      <alignment wrapText="1"/>
    </xf>
    <xf numFmtId="0" fontId="21" fillId="0" borderId="42" xfId="0" applyFont="1" applyBorder="1" applyAlignment="1">
      <alignment wrapText="1"/>
    </xf>
    <xf numFmtId="0" fontId="28" fillId="0" borderId="0" xfId="0" applyFont="1" applyAlignment="1">
      <alignment wrapText="1"/>
    </xf>
    <xf numFmtId="14" fontId="28" fillId="0" borderId="0" xfId="0" applyNumberFormat="1" applyFont="1" applyAlignment="1">
      <alignment horizontal="left"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0" fillId="3" borderId="14" xfId="0" applyFill="1" applyBorder="1" applyAlignment="1">
      <alignment horizontal="left" vertical="top" wrapText="1"/>
    </xf>
    <xf numFmtId="0" fontId="8" fillId="0" borderId="0" xfId="0" applyFont="1" applyAlignment="1">
      <alignment wrapText="1"/>
    </xf>
    <xf numFmtId="0" fontId="0" fillId="0" borderId="0" xfId="0"/>
    <xf numFmtId="0" fontId="21" fillId="0" borderId="21" xfId="0" applyFont="1" applyBorder="1" applyAlignment="1">
      <alignment wrapText="1"/>
    </xf>
    <xf numFmtId="0" fontId="7" fillId="0" borderId="1" xfId="0" applyFont="1" applyBorder="1" applyAlignment="1">
      <alignment wrapText="1"/>
    </xf>
    <xf numFmtId="0" fontId="7" fillId="0" borderId="22" xfId="0" applyFont="1" applyBorder="1" applyAlignment="1">
      <alignment wrapText="1"/>
    </xf>
    <xf numFmtId="0" fontId="20" fillId="0" borderId="19" xfId="0" applyFont="1" applyBorder="1" applyAlignment="1">
      <alignment wrapText="1"/>
    </xf>
    <xf numFmtId="0" fontId="0" fillId="0" borderId="20" xfId="0" applyBorder="1" applyAlignment="1">
      <alignment wrapText="1"/>
    </xf>
    <xf numFmtId="0" fontId="0" fillId="0" borderId="16" xfId="0" applyBorder="1" applyAlignment="1">
      <alignment wrapText="1"/>
    </xf>
    <xf numFmtId="0" fontId="20" fillId="0" borderId="8"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left" wrapText="1"/>
    </xf>
    <xf numFmtId="0" fontId="26" fillId="0" borderId="43" xfId="0" applyFont="1" applyBorder="1" applyAlignment="1">
      <alignment horizontal="left" wrapText="1"/>
    </xf>
    <xf numFmtId="0" fontId="26" fillId="0" borderId="9" xfId="0" applyFont="1" applyBorder="1" applyAlignment="1">
      <alignment horizontal="left" wrapText="1"/>
    </xf>
    <xf numFmtId="0" fontId="26" fillId="0" borderId="31" xfId="0" applyFont="1" applyBorder="1" applyAlignment="1">
      <alignment horizontal="left" wrapText="1"/>
    </xf>
    <xf numFmtId="0" fontId="26" fillId="0" borderId="21" xfId="0" applyFont="1" applyBorder="1" applyAlignment="1">
      <alignment wrapText="1"/>
    </xf>
    <xf numFmtId="0" fontId="11" fillId="0" borderId="8" xfId="0" applyFont="1" applyBorder="1" applyAlignment="1">
      <alignment horizontal="right" wrapText="1"/>
    </xf>
    <xf numFmtId="0" fontId="0" fillId="0" borderId="9" xfId="0" applyBorder="1" applyAlignment="1">
      <alignment wrapText="1"/>
    </xf>
    <xf numFmtId="0" fontId="11" fillId="0" borderId="13" xfId="0" applyFont="1" applyBorder="1" applyAlignment="1">
      <alignment horizontal="right" wrapText="1"/>
    </xf>
    <xf numFmtId="0" fontId="0" fillId="0" borderId="1" xfId="0" applyBorder="1" applyAlignment="1">
      <alignmen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4" xfId="0" applyFont="1" applyFill="1" applyBorder="1" applyAlignment="1">
      <alignment horizontal="center" vertical="top" wrapText="1"/>
    </xf>
    <xf numFmtId="0" fontId="1" fillId="0" borderId="43" xfId="0" applyFont="1" applyBorder="1" applyAlignment="1">
      <alignment wrapText="1"/>
    </xf>
    <xf numFmtId="0" fontId="0" fillId="0" borderId="31" xfId="0" applyBorder="1" applyAlignment="1">
      <alignmen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sheetPr>
    <pageSetUpPr fitToPage="1"/>
  </sheetPr>
  <dimension ref="A1:P169"/>
  <sheetViews>
    <sheetView tabSelected="1" topLeftCell="A65" zoomScale="90" zoomScaleNormal="90" workbookViewId="0">
      <selection activeCell="E81" sqref="E81"/>
    </sheetView>
  </sheetViews>
  <sheetFormatPr defaultColWidth="8.85546875" defaultRowHeight="15" x14ac:dyDescent="0.25"/>
  <cols>
    <col min="1" max="1" width="13.85546875" style="2" customWidth="1"/>
    <col min="2" max="2" width="23.28515625" style="2" customWidth="1"/>
    <col min="3" max="3" width="89.42578125" style="2" customWidth="1"/>
    <col min="4" max="4" width="22.28515625" style="2" customWidth="1"/>
    <col min="5" max="5" width="4.7109375" style="2" customWidth="1"/>
    <col min="6" max="6" width="14.85546875" style="2" customWidth="1"/>
    <col min="7" max="7" width="21.5703125" style="2" bestFit="1" customWidth="1"/>
    <col min="8" max="8" width="75.5703125" style="2" customWidth="1"/>
    <col min="9" max="9" width="14.28515625" style="2" bestFit="1" customWidth="1"/>
    <col min="10" max="10" width="2.5703125" style="2" customWidth="1"/>
    <col min="11" max="11" width="67.5703125" style="2" customWidth="1"/>
    <col min="12" max="12" width="12.140625" style="2" bestFit="1" customWidth="1"/>
    <col min="13" max="13" width="11.42578125" style="2" bestFit="1" customWidth="1"/>
    <col min="14" max="14" width="13.28515625" style="2" customWidth="1"/>
    <col min="15" max="15" width="11.42578125" style="2" bestFit="1" customWidth="1"/>
    <col min="16" max="16384" width="8.85546875" style="2"/>
  </cols>
  <sheetData>
    <row r="1" spans="1:8" ht="21" customHeight="1" x14ac:dyDescent="0.35">
      <c r="A1" s="29"/>
      <c r="C1" s="230" t="s">
        <v>411</v>
      </c>
      <c r="D1" s="231">
        <v>45624</v>
      </c>
      <c r="F1" s="246"/>
      <c r="H1" s="247"/>
    </row>
    <row r="2" spans="1:8" ht="24" x14ac:dyDescent="0.4">
      <c r="A2" s="1" t="s">
        <v>12</v>
      </c>
    </row>
    <row r="3" spans="1:8" ht="15.75" thickBot="1" x14ac:dyDescent="0.3"/>
    <row r="4" spans="1:8" ht="21.75" thickBot="1" x14ac:dyDescent="0.4">
      <c r="A4" s="81" t="s">
        <v>0</v>
      </c>
      <c r="B4" s="93"/>
      <c r="C4" s="228" t="s">
        <v>124</v>
      </c>
      <c r="D4" s="118"/>
      <c r="G4" s="215" t="s">
        <v>129</v>
      </c>
      <c r="H4" s="216"/>
    </row>
    <row r="5" spans="1:8" ht="21.75" thickBot="1" x14ac:dyDescent="0.4">
      <c r="A5" s="81" t="s">
        <v>286</v>
      </c>
      <c r="B5" s="93"/>
      <c r="C5" s="228" t="s">
        <v>287</v>
      </c>
      <c r="G5" s="217" t="s">
        <v>58</v>
      </c>
      <c r="H5" s="218"/>
    </row>
    <row r="6" spans="1:8" x14ac:dyDescent="0.25">
      <c r="G6" s="219" t="s">
        <v>72</v>
      </c>
      <c r="H6" s="220"/>
    </row>
    <row r="7" spans="1:8" ht="21" x14ac:dyDescent="0.35">
      <c r="A7" s="272" t="s">
        <v>412</v>
      </c>
      <c r="B7" s="273"/>
      <c r="C7" s="273"/>
      <c r="D7" s="159" t="s">
        <v>418</v>
      </c>
      <c r="G7" s="221" t="s">
        <v>60</v>
      </c>
      <c r="H7" s="222"/>
    </row>
    <row r="8" spans="1:8" ht="21" x14ac:dyDescent="0.35">
      <c r="A8" s="274" t="s">
        <v>413</v>
      </c>
      <c r="B8" s="275"/>
      <c r="C8" s="275"/>
      <c r="D8" s="160" t="s">
        <v>419</v>
      </c>
      <c r="G8" s="223" t="s">
        <v>128</v>
      </c>
      <c r="H8" s="224"/>
    </row>
    <row r="9" spans="1:8" ht="15.75" thickBot="1" x14ac:dyDescent="0.3">
      <c r="B9"/>
      <c r="C9"/>
      <c r="D9"/>
      <c r="E9"/>
      <c r="F9"/>
      <c r="G9" s="225" t="s">
        <v>309</v>
      </c>
      <c r="H9" s="226"/>
    </row>
    <row r="10" spans="1:8" ht="29.25" customHeight="1" x14ac:dyDescent="0.25">
      <c r="A10" s="257" t="s">
        <v>414</v>
      </c>
      <c r="B10" s="258"/>
      <c r="C10" s="258"/>
      <c r="D10" s="258"/>
      <c r="E10"/>
      <c r="F10"/>
      <c r="G10" s="92"/>
      <c r="H10" s="92"/>
    </row>
    <row r="11" spans="1:8" x14ac:dyDescent="0.25">
      <c r="A11" s="227"/>
      <c r="B11"/>
      <c r="C11"/>
      <c r="D11"/>
      <c r="E11"/>
      <c r="F11"/>
      <c r="G11" s="92"/>
      <c r="H11" s="92"/>
    </row>
    <row r="12" spans="1:8" ht="21" x14ac:dyDescent="0.35">
      <c r="A12" s="6" t="s">
        <v>288</v>
      </c>
      <c r="G12" s="3"/>
    </row>
    <row r="13" spans="1:8" x14ac:dyDescent="0.25">
      <c r="A13" s="30" t="s">
        <v>289</v>
      </c>
      <c r="B13" s="32"/>
      <c r="C13" s="32" t="s">
        <v>62</v>
      </c>
      <c r="D13" s="31"/>
      <c r="E13" s="31"/>
      <c r="F13" s="31" t="s">
        <v>290</v>
      </c>
      <c r="G13" s="31" t="s">
        <v>315</v>
      </c>
      <c r="H13" s="33" t="s">
        <v>291</v>
      </c>
    </row>
    <row r="14" spans="1:8" ht="30" x14ac:dyDescent="0.25">
      <c r="A14" s="2" t="s">
        <v>292</v>
      </c>
      <c r="B14" s="2" t="s">
        <v>314</v>
      </c>
      <c r="C14" s="2" t="s">
        <v>313</v>
      </c>
      <c r="D14" s="95" t="s">
        <v>354</v>
      </c>
      <c r="E14" s="132"/>
      <c r="F14" s="133">
        <v>75</v>
      </c>
      <c r="G14" s="88" t="s">
        <v>363</v>
      </c>
      <c r="H14" s="96" t="s">
        <v>362</v>
      </c>
    </row>
    <row r="15" spans="1:8" ht="30" x14ac:dyDescent="0.25">
      <c r="A15" s="2" t="s">
        <v>292</v>
      </c>
      <c r="B15" s="2" t="s">
        <v>314</v>
      </c>
      <c r="C15" s="2" t="s">
        <v>313</v>
      </c>
      <c r="D15" s="95" t="s">
        <v>357</v>
      </c>
      <c r="E15" s="26"/>
      <c r="F15" s="133">
        <v>25</v>
      </c>
      <c r="G15" s="88" t="s">
        <v>363</v>
      </c>
      <c r="H15" s="117" t="s">
        <v>362</v>
      </c>
    </row>
    <row r="16" spans="1:8" x14ac:dyDescent="0.25">
      <c r="A16" s="5"/>
      <c r="B16" s="5"/>
      <c r="C16" s="5"/>
      <c r="D16" s="26"/>
      <c r="E16" s="26"/>
      <c r="F16" s="134"/>
      <c r="G16" s="26"/>
      <c r="H16" s="94"/>
    </row>
    <row r="17" spans="1:8" ht="30" x14ac:dyDescent="0.25">
      <c r="A17" s="24" t="s">
        <v>292</v>
      </c>
      <c r="B17" s="24" t="s">
        <v>317</v>
      </c>
      <c r="C17" s="24" t="s">
        <v>320</v>
      </c>
      <c r="D17" s="95" t="s">
        <v>355</v>
      </c>
      <c r="E17" s="114"/>
      <c r="F17" s="135">
        <v>300000</v>
      </c>
      <c r="G17" s="119" t="s">
        <v>50</v>
      </c>
      <c r="H17" s="120"/>
    </row>
    <row r="18" spans="1:8" ht="30" x14ac:dyDescent="0.25">
      <c r="A18" s="24" t="s">
        <v>292</v>
      </c>
      <c r="B18" s="24" t="s">
        <v>317</v>
      </c>
      <c r="C18" s="24" t="s">
        <v>320</v>
      </c>
      <c r="D18" s="95" t="s">
        <v>364</v>
      </c>
      <c r="E18" s="114"/>
      <c r="F18" s="135">
        <v>100000</v>
      </c>
      <c r="G18" s="119" t="s">
        <v>50</v>
      </c>
      <c r="H18" s="120"/>
    </row>
    <row r="19" spans="1:8" x14ac:dyDescent="0.25">
      <c r="A19" s="16"/>
      <c r="B19" s="16"/>
      <c r="C19" s="16"/>
      <c r="D19" s="46"/>
      <c r="E19" s="26"/>
      <c r="F19" s="47"/>
      <c r="G19" s="47"/>
      <c r="H19" s="117"/>
    </row>
    <row r="20" spans="1:8" ht="30" x14ac:dyDescent="0.25">
      <c r="A20" s="2" t="s">
        <v>292</v>
      </c>
      <c r="B20" s="2" t="s">
        <v>293</v>
      </c>
      <c r="C20" s="2" t="s">
        <v>294</v>
      </c>
      <c r="D20" s="95" t="s">
        <v>356</v>
      </c>
      <c r="E20" s="83"/>
      <c r="F20" s="127">
        <v>300000</v>
      </c>
      <c r="G20" s="3" t="s">
        <v>50</v>
      </c>
      <c r="H20" s="85"/>
    </row>
    <row r="21" spans="1:8" x14ac:dyDescent="0.25">
      <c r="D21" s="82"/>
      <c r="E21" s="83"/>
      <c r="F21" s="116"/>
      <c r="G21" s="3"/>
      <c r="H21" s="85"/>
    </row>
    <row r="22" spans="1:8" ht="30" x14ac:dyDescent="0.25">
      <c r="A22" s="2" t="s">
        <v>292</v>
      </c>
      <c r="B22" s="2" t="s">
        <v>295</v>
      </c>
      <c r="C22" s="2" t="s">
        <v>296</v>
      </c>
      <c r="D22" s="86" t="s">
        <v>358</v>
      </c>
      <c r="E22" s="83"/>
      <c r="F22" s="130" t="s">
        <v>297</v>
      </c>
      <c r="G22" s="88" t="s">
        <v>297</v>
      </c>
      <c r="H22" s="85"/>
    </row>
    <row r="23" spans="1:8" x14ac:dyDescent="0.25">
      <c r="A23" s="2" t="s">
        <v>292</v>
      </c>
      <c r="B23" s="2" t="s">
        <v>298</v>
      </c>
      <c r="C23" s="2" t="s">
        <v>299</v>
      </c>
      <c r="D23" s="87"/>
      <c r="E23" s="83"/>
      <c r="F23" s="128">
        <v>25</v>
      </c>
      <c r="G23" s="88" t="s">
        <v>297</v>
      </c>
      <c r="H23" s="85"/>
    </row>
    <row r="24" spans="1:8" ht="30" x14ac:dyDescent="0.25">
      <c r="A24" s="24" t="s">
        <v>292</v>
      </c>
      <c r="B24" s="24" t="s">
        <v>327</v>
      </c>
      <c r="C24" s="24" t="s">
        <v>328</v>
      </c>
      <c r="D24" s="131" t="s">
        <v>359</v>
      </c>
      <c r="E24" s="124"/>
      <c r="F24" s="128"/>
      <c r="G24" s="129" t="s">
        <v>329</v>
      </c>
      <c r="H24" s="117" t="s">
        <v>365</v>
      </c>
    </row>
    <row r="25" spans="1:8" x14ac:dyDescent="0.25">
      <c r="A25" s="24"/>
      <c r="B25" s="24"/>
      <c r="C25" s="24"/>
      <c r="D25" s="232"/>
      <c r="E25" s="124"/>
      <c r="F25" s="233"/>
      <c r="G25" s="129"/>
      <c r="H25" s="117"/>
    </row>
    <row r="26" spans="1:8" ht="30" x14ac:dyDescent="0.25">
      <c r="A26" s="2" t="s">
        <v>300</v>
      </c>
      <c r="B26" s="2" t="s">
        <v>301</v>
      </c>
      <c r="C26" s="2" t="s">
        <v>302</v>
      </c>
      <c r="D26" s="86" t="s">
        <v>360</v>
      </c>
      <c r="E26" s="83"/>
      <c r="F26" s="128">
        <v>1</v>
      </c>
      <c r="G26" s="88" t="s">
        <v>297</v>
      </c>
      <c r="H26" s="85"/>
    </row>
    <row r="27" spans="1:8" ht="30" x14ac:dyDescent="0.25">
      <c r="A27" s="2" t="s">
        <v>300</v>
      </c>
      <c r="B27" s="2" t="s">
        <v>301</v>
      </c>
      <c r="C27" s="2" t="s">
        <v>302</v>
      </c>
      <c r="D27" s="86" t="s">
        <v>366</v>
      </c>
      <c r="E27" s="83"/>
      <c r="F27" s="128">
        <v>1</v>
      </c>
      <c r="G27" s="88" t="s">
        <v>297</v>
      </c>
      <c r="H27" s="85"/>
    </row>
    <row r="28" spans="1:8" x14ac:dyDescent="0.25">
      <c r="C28" s="20"/>
      <c r="D28" s="84"/>
      <c r="E28" s="83"/>
      <c r="F28" s="115"/>
      <c r="G28" s="3"/>
      <c r="H28" s="85"/>
    </row>
    <row r="29" spans="1:8" ht="30" x14ac:dyDescent="0.25">
      <c r="A29" s="2" t="s">
        <v>300</v>
      </c>
      <c r="B29" s="2" t="s">
        <v>303</v>
      </c>
      <c r="C29" s="2" t="s">
        <v>304</v>
      </c>
      <c r="D29" s="84"/>
      <c r="E29" s="83"/>
      <c r="F29" s="128">
        <v>3</v>
      </c>
      <c r="G29" s="3" t="s">
        <v>305</v>
      </c>
      <c r="H29" s="89" t="s">
        <v>306</v>
      </c>
    </row>
    <row r="30" spans="1:8" ht="30" x14ac:dyDescent="0.25">
      <c r="A30" s="2" t="s">
        <v>300</v>
      </c>
      <c r="B30" s="2" t="s">
        <v>303</v>
      </c>
      <c r="C30" s="2" t="s">
        <v>304</v>
      </c>
      <c r="D30" s="84"/>
      <c r="E30" s="83"/>
      <c r="F30" s="128">
        <v>11</v>
      </c>
      <c r="G30" s="3" t="s">
        <v>305</v>
      </c>
      <c r="H30" s="89" t="s">
        <v>306</v>
      </c>
    </row>
    <row r="31" spans="1:8" x14ac:dyDescent="0.25">
      <c r="D31" s="84"/>
      <c r="E31" s="83"/>
      <c r="F31" s="115"/>
      <c r="G31" s="3"/>
      <c r="H31" s="90"/>
    </row>
    <row r="32" spans="1:8" ht="30" x14ac:dyDescent="0.25">
      <c r="A32" s="2" t="s">
        <v>316</v>
      </c>
      <c r="B32" s="2" t="s">
        <v>307</v>
      </c>
      <c r="C32" s="2" t="s">
        <v>308</v>
      </c>
      <c r="D32" s="122" t="s">
        <v>368</v>
      </c>
      <c r="E32" s="83"/>
      <c r="F32" s="128">
        <v>10000</v>
      </c>
      <c r="G32" s="86" t="s">
        <v>361</v>
      </c>
      <c r="H32" s="90"/>
    </row>
    <row r="33" spans="1:16" ht="30" x14ac:dyDescent="0.25">
      <c r="A33" s="2" t="s">
        <v>316</v>
      </c>
      <c r="B33" s="2" t="s">
        <v>307</v>
      </c>
      <c r="C33" s="2" t="s">
        <v>308</v>
      </c>
      <c r="D33" s="122" t="s">
        <v>367</v>
      </c>
      <c r="E33" s="83"/>
      <c r="F33" s="128">
        <v>2000</v>
      </c>
      <c r="G33" s="86" t="s">
        <v>361</v>
      </c>
      <c r="H33" s="90"/>
    </row>
    <row r="34" spans="1:16" x14ac:dyDescent="0.25">
      <c r="C34" s="20"/>
      <c r="D34" s="91"/>
      <c r="E34" s="83"/>
      <c r="F34" s="113"/>
      <c r="G34" s="92"/>
      <c r="H34" s="90"/>
    </row>
    <row r="35" spans="1:16" customFormat="1" ht="31.5" customHeight="1" x14ac:dyDescent="0.25">
      <c r="A35" s="276" t="s">
        <v>437</v>
      </c>
      <c r="B35" s="277"/>
      <c r="C35" s="277"/>
      <c r="D35" s="277"/>
      <c r="E35" s="277"/>
      <c r="F35" s="277"/>
      <c r="G35" s="277"/>
      <c r="H35" s="278"/>
      <c r="I35" s="2"/>
      <c r="J35" s="2"/>
      <c r="K35" s="2"/>
      <c r="L35" s="2"/>
      <c r="M35" s="2"/>
      <c r="N35" s="2"/>
      <c r="O35" s="2"/>
      <c r="P35" s="2"/>
    </row>
    <row r="36" spans="1:16" customFormat="1" x14ac:dyDescent="0.25">
      <c r="A36" s="279"/>
      <c r="B36" s="280"/>
      <c r="C36" s="280"/>
      <c r="D36" s="280"/>
      <c r="E36" s="280"/>
      <c r="F36" s="280"/>
      <c r="G36" s="280"/>
      <c r="H36" s="281"/>
      <c r="I36" s="2"/>
      <c r="J36" s="2"/>
      <c r="K36" s="2"/>
      <c r="L36" s="2"/>
      <c r="M36" s="2"/>
      <c r="N36" s="2"/>
      <c r="O36" s="2"/>
      <c r="P36" s="2"/>
    </row>
    <row r="37" spans="1:16" customFormat="1" x14ac:dyDescent="0.25">
      <c r="A37" s="282"/>
      <c r="B37" s="283"/>
      <c r="C37" s="283"/>
      <c r="D37" s="283"/>
      <c r="E37" s="283"/>
      <c r="F37" s="283"/>
      <c r="G37" s="283"/>
      <c r="H37" s="284"/>
      <c r="I37" s="2"/>
      <c r="J37" s="2"/>
      <c r="K37" s="2"/>
      <c r="L37" s="2"/>
      <c r="M37" s="2"/>
      <c r="N37" s="2"/>
      <c r="O37" s="2"/>
      <c r="P37" s="2"/>
    </row>
    <row r="38" spans="1:16" customFormat="1" x14ac:dyDescent="0.25">
      <c r="A38" s="282"/>
      <c r="B38" s="283"/>
      <c r="C38" s="283"/>
      <c r="D38" s="283"/>
      <c r="E38" s="283"/>
      <c r="F38" s="283"/>
      <c r="G38" s="283"/>
      <c r="H38" s="284"/>
      <c r="I38" s="2"/>
      <c r="J38" s="2"/>
      <c r="K38" s="2"/>
      <c r="L38" s="2"/>
      <c r="M38" s="2"/>
      <c r="N38" s="2"/>
      <c r="O38" s="2"/>
      <c r="P38" s="2"/>
    </row>
    <row r="39" spans="1:16" customFormat="1" x14ac:dyDescent="0.25">
      <c r="A39" s="285"/>
      <c r="B39" s="286"/>
      <c r="C39" s="286"/>
      <c r="D39" s="286"/>
      <c r="E39" s="286"/>
      <c r="F39" s="286"/>
      <c r="G39" s="286"/>
      <c r="H39" s="287"/>
      <c r="I39" s="2"/>
      <c r="J39" s="2"/>
      <c r="K39" s="2"/>
      <c r="L39" s="2"/>
      <c r="M39" s="2"/>
      <c r="N39" s="2"/>
      <c r="O39" s="2"/>
      <c r="P39" s="2"/>
    </row>
    <row r="40" spans="1:16" x14ac:dyDescent="0.25">
      <c r="F40"/>
      <c r="G40"/>
      <c r="H40"/>
    </row>
    <row r="41" spans="1:16" x14ac:dyDescent="0.25">
      <c r="A41" s="8"/>
      <c r="B41" s="8"/>
      <c r="C41" s="8"/>
      <c r="D41" s="8"/>
      <c r="E41" s="8"/>
      <c r="F41" s="229"/>
      <c r="G41" s="229"/>
      <c r="H41" s="229"/>
      <c r="I41" s="8"/>
      <c r="J41" s="8"/>
      <c r="K41" s="8"/>
      <c r="L41" s="8"/>
      <c r="M41" s="8"/>
      <c r="N41" s="8"/>
      <c r="O41" s="8"/>
      <c r="P41" s="8"/>
    </row>
    <row r="42" spans="1:16" ht="21" x14ac:dyDescent="0.35">
      <c r="A42" s="6" t="s">
        <v>1</v>
      </c>
      <c r="C42" s="46"/>
      <c r="D42" s="47"/>
      <c r="F42"/>
      <c r="G42"/>
      <c r="H42"/>
    </row>
    <row r="43" spans="1:16" x14ac:dyDescent="0.25">
      <c r="A43" s="50" t="s">
        <v>123</v>
      </c>
      <c r="B43" s="32" t="s">
        <v>61</v>
      </c>
      <c r="C43" s="32"/>
      <c r="D43" s="33" t="s">
        <v>50</v>
      </c>
    </row>
    <row r="44" spans="1:16" x14ac:dyDescent="0.25">
      <c r="A44" s="70" t="s">
        <v>77</v>
      </c>
      <c r="B44" s="48" t="s">
        <v>48</v>
      </c>
      <c r="C44" s="48" t="s">
        <v>248</v>
      </c>
      <c r="D44" s="49">
        <v>400000</v>
      </c>
    </row>
    <row r="45" spans="1:16" x14ac:dyDescent="0.25">
      <c r="D45" s="14"/>
      <c r="E45" s="11"/>
    </row>
    <row r="46" spans="1:16" x14ac:dyDescent="0.25">
      <c r="A46" s="8"/>
      <c r="B46" s="8"/>
      <c r="C46" s="8"/>
      <c r="D46" s="12"/>
      <c r="E46" s="12"/>
      <c r="F46" s="13"/>
      <c r="G46" s="8"/>
      <c r="H46" s="8"/>
      <c r="I46" s="8"/>
      <c r="J46" s="8"/>
      <c r="K46" s="8"/>
      <c r="L46" s="8"/>
      <c r="M46" s="8"/>
      <c r="N46" s="8"/>
      <c r="O46" s="8"/>
      <c r="P46" s="8"/>
    </row>
    <row r="47" spans="1:16" ht="21.75" thickBot="1" x14ac:dyDescent="0.4">
      <c r="A47" s="6" t="s">
        <v>2</v>
      </c>
      <c r="E47" s="14"/>
      <c r="F47" s="11"/>
    </row>
    <row r="48" spans="1:16" ht="21" x14ac:dyDescent="0.35">
      <c r="A48" s="50" t="s">
        <v>123</v>
      </c>
      <c r="B48" s="32" t="s">
        <v>61</v>
      </c>
      <c r="C48" s="80" t="s">
        <v>62</v>
      </c>
      <c r="D48" s="33" t="s">
        <v>51</v>
      </c>
      <c r="F48" s="50" t="s">
        <v>123</v>
      </c>
      <c r="G48" s="32" t="s">
        <v>61</v>
      </c>
      <c r="H48" s="32" t="s">
        <v>62</v>
      </c>
      <c r="I48" s="33" t="s">
        <v>51</v>
      </c>
      <c r="K48" s="21" t="s">
        <v>89</v>
      </c>
      <c r="L48" s="183"/>
      <c r="M48" s="38"/>
      <c r="N48" s="27"/>
      <c r="O48" s="38"/>
      <c r="P48" s="148"/>
    </row>
    <row r="49" spans="1:16" ht="30" x14ac:dyDescent="0.25">
      <c r="A49" s="51"/>
      <c r="B49" s="161" t="s">
        <v>3</v>
      </c>
      <c r="C49" s="161" t="s">
        <v>4</v>
      </c>
      <c r="D49" s="62">
        <v>100</v>
      </c>
      <c r="F49" s="51" t="s">
        <v>66</v>
      </c>
      <c r="G49" s="23" t="s">
        <v>26</v>
      </c>
      <c r="H49" s="23" t="s">
        <v>282</v>
      </c>
      <c r="I49" s="52">
        <f>D63+D65*D55/D57</f>
        <v>86.3</v>
      </c>
      <c r="K49" s="288" t="s">
        <v>427</v>
      </c>
      <c r="L49" s="273"/>
      <c r="M49" s="273"/>
      <c r="N49" s="273"/>
      <c r="O49" s="273"/>
      <c r="P49" s="289"/>
    </row>
    <row r="50" spans="1:16" ht="30" x14ac:dyDescent="0.25">
      <c r="A50" s="55"/>
      <c r="B50" s="24" t="s">
        <v>415</v>
      </c>
      <c r="C50" s="24" t="s">
        <v>331</v>
      </c>
      <c r="D50" s="63">
        <v>1030</v>
      </c>
      <c r="F50" s="53" t="s">
        <v>67</v>
      </c>
      <c r="G50" s="4" t="s">
        <v>27</v>
      </c>
      <c r="H50" s="4" t="s">
        <v>283</v>
      </c>
      <c r="I50" s="54">
        <f>D64+D65*D56/D57</f>
        <v>13.7</v>
      </c>
      <c r="K50" s="259" t="s">
        <v>428</v>
      </c>
      <c r="L50" s="260"/>
      <c r="M50" s="260"/>
      <c r="N50" s="260"/>
      <c r="O50" s="260"/>
      <c r="P50" s="261"/>
    </row>
    <row r="51" spans="1:16" x14ac:dyDescent="0.25">
      <c r="A51" s="55"/>
      <c r="B51" s="24" t="s">
        <v>332</v>
      </c>
      <c r="C51" s="24" t="s">
        <v>333</v>
      </c>
      <c r="D51" s="107">
        <v>60</v>
      </c>
      <c r="F51" s="29"/>
      <c r="I51" s="158"/>
      <c r="K51" s="189"/>
      <c r="L51" s="24"/>
      <c r="M51" s="163" t="s">
        <v>409</v>
      </c>
      <c r="N51" s="164" t="s">
        <v>409</v>
      </c>
      <c r="O51" s="114" t="s">
        <v>410</v>
      </c>
      <c r="P51" s="165" t="s">
        <v>410</v>
      </c>
    </row>
    <row r="52" spans="1:16" x14ac:dyDescent="0.25">
      <c r="A52" s="55"/>
      <c r="B52" s="24" t="s">
        <v>5</v>
      </c>
      <c r="C52" s="24" t="s">
        <v>6</v>
      </c>
      <c r="D52" s="63">
        <v>50</v>
      </c>
      <c r="F52" s="50" t="s">
        <v>123</v>
      </c>
      <c r="G52" s="32" t="s">
        <v>61</v>
      </c>
      <c r="H52" s="80" t="s">
        <v>62</v>
      </c>
      <c r="I52" s="33" t="s">
        <v>51</v>
      </c>
      <c r="K52" s="235" t="s">
        <v>398</v>
      </c>
      <c r="L52" s="234" t="s">
        <v>315</v>
      </c>
      <c r="M52" s="166" t="s">
        <v>123</v>
      </c>
      <c r="N52" s="167" t="s">
        <v>290</v>
      </c>
      <c r="O52" s="168" t="s">
        <v>123</v>
      </c>
      <c r="P52" s="169" t="s">
        <v>290</v>
      </c>
    </row>
    <row r="53" spans="1:16" ht="30" x14ac:dyDescent="0.25">
      <c r="A53" s="123"/>
      <c r="B53" s="24" t="s">
        <v>438</v>
      </c>
      <c r="C53" s="24" t="s">
        <v>444</v>
      </c>
      <c r="D53" s="107">
        <v>20</v>
      </c>
      <c r="F53" s="55" t="s">
        <v>68</v>
      </c>
      <c r="G53" s="2" t="s">
        <v>28</v>
      </c>
      <c r="H53" s="2" t="s">
        <v>165</v>
      </c>
      <c r="I53" s="56">
        <f>$D$59*I87/$D$84</f>
        <v>15.718156593785389</v>
      </c>
      <c r="K53" s="170" t="s">
        <v>403</v>
      </c>
      <c r="L53" s="186" t="s">
        <v>318</v>
      </c>
      <c r="M53" s="171" t="s">
        <v>130</v>
      </c>
      <c r="N53" s="172">
        <f>1000*D54/D44</f>
        <v>2.8</v>
      </c>
      <c r="O53" s="171" t="s">
        <v>400</v>
      </c>
      <c r="P53" s="173">
        <f>1000*(D54-D59)/D44</f>
        <v>2.75</v>
      </c>
    </row>
    <row r="54" spans="1:16" x14ac:dyDescent="0.25">
      <c r="A54" s="53" t="s">
        <v>52</v>
      </c>
      <c r="B54" s="37" t="s">
        <v>166</v>
      </c>
      <c r="C54" s="37" t="s">
        <v>167</v>
      </c>
      <c r="D54" s="137">
        <f>D49+D50+D51-D52-D53</f>
        <v>1120</v>
      </c>
      <c r="F54" s="53" t="s">
        <v>69</v>
      </c>
      <c r="G54" s="4" t="s">
        <v>29</v>
      </c>
      <c r="H54" s="4" t="s">
        <v>23</v>
      </c>
      <c r="I54" s="54">
        <f>$D$59*I88/$D$84</f>
        <v>4.2818434062146089</v>
      </c>
      <c r="K54" s="174" t="s">
        <v>404</v>
      </c>
      <c r="L54" s="187" t="s">
        <v>318</v>
      </c>
      <c r="M54" s="114" t="s">
        <v>131</v>
      </c>
      <c r="N54" s="175">
        <f>1000*I57/D44</f>
        <v>2.380045391484463</v>
      </c>
      <c r="O54" s="114" t="s">
        <v>401</v>
      </c>
      <c r="P54" s="176">
        <f>1000*(D55+I49)/D44</f>
        <v>2.3407499999999999</v>
      </c>
    </row>
    <row r="55" spans="1:16" x14ac:dyDescent="0.25">
      <c r="A55" s="55"/>
      <c r="B55" s="2" t="s">
        <v>42</v>
      </c>
      <c r="C55" s="2" t="s">
        <v>168</v>
      </c>
      <c r="D55" s="63">
        <v>850</v>
      </c>
      <c r="K55" s="174" t="s">
        <v>405</v>
      </c>
      <c r="L55" s="187" t="s">
        <v>318</v>
      </c>
      <c r="M55" s="114" t="s">
        <v>180</v>
      </c>
      <c r="N55" s="177">
        <f>1000*I58/D44</f>
        <v>0.41995460851553651</v>
      </c>
      <c r="O55" s="114" t="s">
        <v>402</v>
      </c>
      <c r="P55" s="178">
        <f>1000*(D56+I50)/D44</f>
        <v>0.40925</v>
      </c>
    </row>
    <row r="56" spans="1:16" ht="15.75" thickBot="1" x14ac:dyDescent="0.3">
      <c r="A56" s="55"/>
      <c r="B56" s="2" t="s">
        <v>43</v>
      </c>
      <c r="C56" s="2" t="s">
        <v>169</v>
      </c>
      <c r="D56" s="63">
        <v>150</v>
      </c>
      <c r="F56" s="50" t="s">
        <v>123</v>
      </c>
      <c r="G56" s="32" t="s">
        <v>61</v>
      </c>
      <c r="H56" s="80" t="s">
        <v>62</v>
      </c>
      <c r="I56" s="33" t="s">
        <v>51</v>
      </c>
      <c r="K56" s="179" t="s">
        <v>132</v>
      </c>
      <c r="L56" s="188" t="s">
        <v>297</v>
      </c>
      <c r="M56" s="180" t="s">
        <v>391</v>
      </c>
      <c r="N56" s="181">
        <f>(D50+D51)/D54</f>
        <v>0.9732142857142857</v>
      </c>
      <c r="O56" s="180" t="s">
        <v>420</v>
      </c>
      <c r="P56" s="182">
        <f>(D50+D51)/(D54-D59)</f>
        <v>0.99090909090909096</v>
      </c>
    </row>
    <row r="57" spans="1:16" x14ac:dyDescent="0.25">
      <c r="A57" s="55" t="s">
        <v>53</v>
      </c>
      <c r="B57" s="36" t="s">
        <v>171</v>
      </c>
      <c r="C57" s="36" t="s">
        <v>170</v>
      </c>
      <c r="D57" s="68">
        <f>D55+D56</f>
        <v>1000</v>
      </c>
      <c r="F57" s="55" t="s">
        <v>70</v>
      </c>
      <c r="G57" s="2" t="s">
        <v>37</v>
      </c>
      <c r="H57" s="2" t="s">
        <v>181</v>
      </c>
      <c r="I57" s="57">
        <f>D55+I49+I53</f>
        <v>952.01815659378531</v>
      </c>
    </row>
    <row r="58" spans="1:16" ht="30" x14ac:dyDescent="0.25">
      <c r="A58" s="55"/>
      <c r="B58" s="2" t="s">
        <v>172</v>
      </c>
      <c r="C58" s="42" t="s">
        <v>173</v>
      </c>
      <c r="D58" s="63">
        <v>80</v>
      </c>
      <c r="F58" s="53" t="s">
        <v>71</v>
      </c>
      <c r="G58" s="4" t="s">
        <v>36</v>
      </c>
      <c r="H58" s="4" t="s">
        <v>182</v>
      </c>
      <c r="I58" s="58">
        <f>D56+I50+I54</f>
        <v>167.98184340621461</v>
      </c>
    </row>
    <row r="59" spans="1:16" ht="30" x14ac:dyDescent="0.25">
      <c r="A59" s="53"/>
      <c r="B59" s="4" t="s">
        <v>13</v>
      </c>
      <c r="C59" s="4" t="s">
        <v>49</v>
      </c>
      <c r="D59" s="66">
        <v>20</v>
      </c>
    </row>
    <row r="60" spans="1:16" x14ac:dyDescent="0.25">
      <c r="A60" s="53" t="s">
        <v>59</v>
      </c>
      <c r="B60" s="37" t="s">
        <v>311</v>
      </c>
      <c r="C60" s="37" t="s">
        <v>312</v>
      </c>
      <c r="D60" s="64">
        <f>D57+D58+D59</f>
        <v>1100</v>
      </c>
    </row>
    <row r="61" spans="1:16" ht="30" x14ac:dyDescent="0.25">
      <c r="A61" s="70" t="s">
        <v>63</v>
      </c>
      <c r="B61" s="71" t="s">
        <v>174</v>
      </c>
      <c r="C61" s="121" t="s">
        <v>321</v>
      </c>
      <c r="D61" s="72">
        <f>D54-D60</f>
        <v>20</v>
      </c>
      <c r="E61" s="15"/>
    </row>
    <row r="62" spans="1:16" ht="15.75" x14ac:dyDescent="0.25">
      <c r="A62" s="55" t="s">
        <v>64</v>
      </c>
      <c r="B62" s="36" t="s">
        <v>18</v>
      </c>
      <c r="C62" s="36" t="s">
        <v>175</v>
      </c>
      <c r="D62" s="69">
        <f>D58+D61</f>
        <v>100</v>
      </c>
      <c r="E62" s="15"/>
    </row>
    <row r="63" spans="1:16" ht="30" x14ac:dyDescent="0.25">
      <c r="A63" s="55"/>
      <c r="B63" s="2" t="s">
        <v>160</v>
      </c>
      <c r="C63" s="2" t="s">
        <v>176</v>
      </c>
      <c r="D63" s="63">
        <v>20</v>
      </c>
      <c r="E63" s="15"/>
    </row>
    <row r="64" spans="1:16" ht="30" x14ac:dyDescent="0.25">
      <c r="A64" s="55"/>
      <c r="B64" s="2" t="s">
        <v>161</v>
      </c>
      <c r="C64" s="2" t="s">
        <v>177</v>
      </c>
      <c r="D64" s="63">
        <v>2</v>
      </c>
    </row>
    <row r="65" spans="1:16" x14ac:dyDescent="0.25">
      <c r="A65" s="53" t="s">
        <v>65</v>
      </c>
      <c r="B65" s="37" t="s">
        <v>178</v>
      </c>
      <c r="C65" s="37" t="s">
        <v>179</v>
      </c>
      <c r="D65" s="65">
        <f>D62-D63-D64</f>
        <v>78</v>
      </c>
      <c r="E65" s="16"/>
      <c r="K65" s="16"/>
    </row>
    <row r="66" spans="1:16" x14ac:dyDescent="0.25">
      <c r="A66" s="29"/>
      <c r="B66" s="36"/>
      <c r="C66" s="36"/>
      <c r="D66" s="147"/>
      <c r="E66" s="16"/>
    </row>
    <row r="67" spans="1:16" x14ac:dyDescent="0.25">
      <c r="A67" s="8"/>
      <c r="B67" s="8"/>
      <c r="C67" s="8"/>
      <c r="D67" s="18"/>
      <c r="E67" s="19"/>
      <c r="F67" s="8"/>
      <c r="G67" s="8"/>
      <c r="H67" s="9"/>
      <c r="I67" s="9"/>
      <c r="J67" s="8"/>
      <c r="K67" s="8"/>
      <c r="L67" s="8"/>
      <c r="M67" s="8"/>
      <c r="N67" s="8"/>
      <c r="O67" s="8"/>
      <c r="P67" s="8"/>
    </row>
    <row r="68" spans="1:16" ht="32.25" thickBot="1" x14ac:dyDescent="0.4">
      <c r="A68" s="6" t="s">
        <v>7</v>
      </c>
      <c r="B68" s="24"/>
      <c r="C68" s="190" t="s">
        <v>351</v>
      </c>
    </row>
    <row r="69" spans="1:16" ht="21" x14ac:dyDescent="0.35">
      <c r="A69" s="50" t="s">
        <v>123</v>
      </c>
      <c r="B69" s="80" t="s">
        <v>61</v>
      </c>
      <c r="C69" s="80" t="s">
        <v>62</v>
      </c>
      <c r="D69" s="33" t="s">
        <v>51</v>
      </c>
      <c r="F69" s="50" t="s">
        <v>123</v>
      </c>
      <c r="G69" s="32" t="s">
        <v>61</v>
      </c>
      <c r="H69" s="80" t="s">
        <v>62</v>
      </c>
      <c r="I69" s="33" t="s">
        <v>51</v>
      </c>
      <c r="K69" s="21" t="s">
        <v>89</v>
      </c>
      <c r="L69" s="183"/>
      <c r="M69" s="27"/>
      <c r="N69" s="28"/>
      <c r="O69" s="5"/>
    </row>
    <row r="70" spans="1:16" ht="60" x14ac:dyDescent="0.25">
      <c r="A70" s="51"/>
      <c r="B70" s="161" t="s">
        <v>183</v>
      </c>
      <c r="C70" s="161" t="s">
        <v>334</v>
      </c>
      <c r="D70" s="62">
        <v>3500</v>
      </c>
      <c r="F70" s="51"/>
      <c r="G70" s="23" t="s">
        <v>193</v>
      </c>
      <c r="H70" s="150" t="s">
        <v>280</v>
      </c>
      <c r="I70" s="62">
        <v>100</v>
      </c>
      <c r="K70" s="153" t="s">
        <v>396</v>
      </c>
      <c r="L70" s="240" t="s">
        <v>315</v>
      </c>
      <c r="M70" s="45" t="s">
        <v>123</v>
      </c>
      <c r="N70" s="73" t="s">
        <v>290</v>
      </c>
    </row>
    <row r="71" spans="1:16" ht="30" x14ac:dyDescent="0.25">
      <c r="A71" s="55"/>
      <c r="B71" s="24" t="s">
        <v>184</v>
      </c>
      <c r="C71" s="24" t="s">
        <v>335</v>
      </c>
      <c r="D71" s="63">
        <v>1000</v>
      </c>
      <c r="F71" s="55"/>
      <c r="G71" s="2" t="s">
        <v>281</v>
      </c>
      <c r="H71" s="24" t="s">
        <v>277</v>
      </c>
      <c r="I71" s="63">
        <v>30</v>
      </c>
      <c r="K71" s="149" t="s">
        <v>403</v>
      </c>
      <c r="L71" s="186" t="s">
        <v>318</v>
      </c>
      <c r="M71" s="26" t="s">
        <v>133</v>
      </c>
      <c r="N71" s="22">
        <f>1000*D84/D44</f>
        <v>10.987500000000001</v>
      </c>
    </row>
    <row r="72" spans="1:16" x14ac:dyDescent="0.25">
      <c r="A72" s="55"/>
      <c r="B72" s="24" t="s">
        <v>185</v>
      </c>
      <c r="C72" s="24" t="s">
        <v>8</v>
      </c>
      <c r="D72" s="63">
        <v>5</v>
      </c>
      <c r="F72" s="55" t="s">
        <v>76</v>
      </c>
      <c r="G72" s="36" t="s">
        <v>194</v>
      </c>
      <c r="H72" s="151" t="s">
        <v>195</v>
      </c>
      <c r="I72" s="68">
        <f>D87+I70+I71</f>
        <v>4536</v>
      </c>
      <c r="K72" s="149" t="s">
        <v>404</v>
      </c>
      <c r="L72" s="187" t="s">
        <v>318</v>
      </c>
      <c r="M72" s="26" t="s">
        <v>157</v>
      </c>
      <c r="N72" s="22">
        <f>1000*I87/D44</f>
        <v>8.6351622787108493</v>
      </c>
    </row>
    <row r="73" spans="1:16" ht="30.75" thickBot="1" x14ac:dyDescent="0.3">
      <c r="A73" s="55"/>
      <c r="B73" s="24" t="s">
        <v>186</v>
      </c>
      <c r="C73" s="24" t="s">
        <v>9</v>
      </c>
      <c r="D73" s="63">
        <v>10</v>
      </c>
      <c r="F73" s="53" t="s">
        <v>74</v>
      </c>
      <c r="G73" s="37" t="s">
        <v>196</v>
      </c>
      <c r="H73" s="40" t="s">
        <v>322</v>
      </c>
      <c r="I73" s="65">
        <f>D80-I72</f>
        <v>-61</v>
      </c>
      <c r="K73" s="191" t="s">
        <v>406</v>
      </c>
      <c r="L73" s="188" t="s">
        <v>318</v>
      </c>
      <c r="M73" s="180" t="s">
        <v>392</v>
      </c>
      <c r="N73" s="192">
        <f>1000*I88/D44</f>
        <v>2.3523377212891514</v>
      </c>
    </row>
    <row r="74" spans="1:16" x14ac:dyDescent="0.25">
      <c r="A74" s="55"/>
      <c r="B74" s="24" t="s">
        <v>276</v>
      </c>
      <c r="C74" s="24" t="s">
        <v>187</v>
      </c>
      <c r="D74" s="63">
        <v>1</v>
      </c>
      <c r="F74" s="55"/>
      <c r="G74" s="42" t="s">
        <v>200</v>
      </c>
      <c r="H74" s="152" t="s">
        <v>273</v>
      </c>
      <c r="I74" s="63">
        <v>95</v>
      </c>
    </row>
    <row r="75" spans="1:16" ht="30" x14ac:dyDescent="0.25">
      <c r="A75" s="55"/>
      <c r="B75" s="24" t="s">
        <v>103</v>
      </c>
      <c r="C75" s="24" t="s">
        <v>153</v>
      </c>
      <c r="D75" s="63">
        <v>5</v>
      </c>
      <c r="F75" s="55"/>
      <c r="G75" s="42" t="s">
        <v>201</v>
      </c>
      <c r="H75" s="42" t="s">
        <v>274</v>
      </c>
      <c r="I75" s="63">
        <v>0</v>
      </c>
    </row>
    <row r="76" spans="1:16" x14ac:dyDescent="0.25">
      <c r="A76" s="53" t="s">
        <v>54</v>
      </c>
      <c r="B76" s="40" t="s">
        <v>106</v>
      </c>
      <c r="C76" s="40" t="s">
        <v>125</v>
      </c>
      <c r="D76" s="65">
        <f>SUM(D70:D75)</f>
        <v>4521</v>
      </c>
      <c r="F76" s="55"/>
      <c r="G76" s="42" t="s">
        <v>197</v>
      </c>
      <c r="H76" s="152" t="s">
        <v>275</v>
      </c>
      <c r="I76" s="63">
        <v>0</v>
      </c>
    </row>
    <row r="77" spans="1:16" x14ac:dyDescent="0.25">
      <c r="A77" s="55"/>
      <c r="B77" s="24" t="s">
        <v>10</v>
      </c>
      <c r="C77" s="24" t="s">
        <v>156</v>
      </c>
      <c r="D77" s="63">
        <v>5</v>
      </c>
      <c r="F77" s="55"/>
      <c r="G77" s="42" t="s">
        <v>198</v>
      </c>
      <c r="H77" s="152" t="s">
        <v>199</v>
      </c>
      <c r="I77" s="63">
        <v>20</v>
      </c>
    </row>
    <row r="78" spans="1:16" ht="30" x14ac:dyDescent="0.25">
      <c r="A78" s="55"/>
      <c r="B78" s="24" t="s">
        <v>442</v>
      </c>
      <c r="C78" s="24" t="s">
        <v>350</v>
      </c>
      <c r="D78" s="63">
        <v>50</v>
      </c>
      <c r="F78" s="53" t="s">
        <v>75</v>
      </c>
      <c r="G78" s="37" t="s">
        <v>202</v>
      </c>
      <c r="H78" s="40" t="s">
        <v>390</v>
      </c>
      <c r="I78" s="65">
        <f>SUM(I74:I75)-SUM(I76:I77)-D82-D83</f>
        <v>-5</v>
      </c>
    </row>
    <row r="79" spans="1:16" ht="30" x14ac:dyDescent="0.25">
      <c r="A79" s="123"/>
      <c r="B79" s="24" t="s">
        <v>149</v>
      </c>
      <c r="C79" s="24" t="s">
        <v>445</v>
      </c>
      <c r="D79" s="107">
        <v>1</v>
      </c>
      <c r="F79" s="51" t="s">
        <v>78</v>
      </c>
      <c r="G79" s="41" t="s">
        <v>19</v>
      </c>
      <c r="H79" s="74" t="s">
        <v>203</v>
      </c>
      <c r="I79" s="68">
        <f>I70+I71+I73+I78</f>
        <v>64</v>
      </c>
    </row>
    <row r="80" spans="1:16" ht="45" x14ac:dyDescent="0.25">
      <c r="A80" s="53" t="s">
        <v>55</v>
      </c>
      <c r="B80" s="40" t="s">
        <v>46</v>
      </c>
      <c r="C80" s="40" t="s">
        <v>188</v>
      </c>
      <c r="D80" s="137">
        <f>D76+D77-D78-D79</f>
        <v>4475</v>
      </c>
      <c r="F80" s="55"/>
      <c r="G80" s="2" t="s">
        <v>162</v>
      </c>
      <c r="H80" s="2" t="s">
        <v>278</v>
      </c>
      <c r="I80" s="107">
        <v>30</v>
      </c>
    </row>
    <row r="81" spans="1:16" ht="45" x14ac:dyDescent="0.25">
      <c r="A81" s="125"/>
      <c r="B81" s="162" t="s">
        <v>336</v>
      </c>
      <c r="C81" s="162" t="s">
        <v>337</v>
      </c>
      <c r="D81" s="193">
        <v>150</v>
      </c>
      <c r="F81" s="55"/>
      <c r="G81" s="2" t="s">
        <v>163</v>
      </c>
      <c r="H81" s="2" t="s">
        <v>279</v>
      </c>
      <c r="I81" s="107">
        <v>10</v>
      </c>
    </row>
    <row r="82" spans="1:16" ht="30" x14ac:dyDescent="0.25">
      <c r="A82" s="55"/>
      <c r="B82" s="24" t="s">
        <v>439</v>
      </c>
      <c r="C82" s="24" t="s">
        <v>338</v>
      </c>
      <c r="D82" s="107">
        <v>60</v>
      </c>
      <c r="F82" s="53" t="s">
        <v>79</v>
      </c>
      <c r="G82" s="37" t="s">
        <v>164</v>
      </c>
      <c r="H82" s="4" t="s">
        <v>204</v>
      </c>
      <c r="I82" s="64">
        <f>I79-I80-I81</f>
        <v>24</v>
      </c>
    </row>
    <row r="83" spans="1:16" ht="30" x14ac:dyDescent="0.25">
      <c r="A83" s="55"/>
      <c r="B83" s="24" t="s">
        <v>150</v>
      </c>
      <c r="C83" s="24" t="s">
        <v>446</v>
      </c>
      <c r="D83" s="107">
        <v>20</v>
      </c>
      <c r="F83" s="51" t="s">
        <v>80</v>
      </c>
      <c r="G83" s="23" t="s">
        <v>30</v>
      </c>
      <c r="H83" s="23" t="s">
        <v>285</v>
      </c>
      <c r="I83" s="52">
        <f>I80+$I$82*D85/$D$87</f>
        <v>49.064911484339532</v>
      </c>
    </row>
    <row r="84" spans="1:16" ht="45" x14ac:dyDescent="0.25">
      <c r="A84" s="53" t="s">
        <v>57</v>
      </c>
      <c r="B84" s="37" t="s">
        <v>47</v>
      </c>
      <c r="C84" s="37" t="s">
        <v>189</v>
      </c>
      <c r="D84" s="137">
        <f>D80-D82-D83</f>
        <v>4395</v>
      </c>
      <c r="F84" s="55" t="s">
        <v>81</v>
      </c>
      <c r="G84" s="2" t="s">
        <v>31</v>
      </c>
      <c r="H84" s="2" t="s">
        <v>284</v>
      </c>
      <c r="I84" s="56">
        <f>I81+$I$82*D86/$D$87</f>
        <v>14.935088515660464</v>
      </c>
    </row>
    <row r="85" spans="1:16" x14ac:dyDescent="0.25">
      <c r="A85" s="112"/>
      <c r="B85" s="2" t="s">
        <v>44</v>
      </c>
      <c r="C85" s="24" t="s">
        <v>190</v>
      </c>
      <c r="D85" s="63">
        <v>3500</v>
      </c>
      <c r="F85" s="75"/>
      <c r="G85" s="4"/>
      <c r="H85" s="67" t="s">
        <v>109</v>
      </c>
      <c r="I85" s="76">
        <f>I83+I84-I79</f>
        <v>0</v>
      </c>
    </row>
    <row r="86" spans="1:16" x14ac:dyDescent="0.25">
      <c r="A86" s="55"/>
      <c r="B86" s="2" t="s">
        <v>45</v>
      </c>
      <c r="C86" s="24" t="s">
        <v>191</v>
      </c>
      <c r="D86" s="63">
        <v>906</v>
      </c>
    </row>
    <row r="87" spans="1:16" x14ac:dyDescent="0.25">
      <c r="A87" s="53" t="s">
        <v>56</v>
      </c>
      <c r="B87" s="37" t="s">
        <v>192</v>
      </c>
      <c r="C87" s="40" t="s">
        <v>104</v>
      </c>
      <c r="D87" s="65">
        <f>D85+D86</f>
        <v>4406</v>
      </c>
      <c r="F87" s="51" t="s">
        <v>105</v>
      </c>
      <c r="G87" s="23" t="s">
        <v>34</v>
      </c>
      <c r="H87" s="23" t="s">
        <v>84</v>
      </c>
      <c r="I87" s="60">
        <f>D85+I83+I76-I74</f>
        <v>3454.0649114843395</v>
      </c>
    </row>
    <row r="88" spans="1:16" x14ac:dyDescent="0.25">
      <c r="A88" s="29"/>
      <c r="B88" s="36"/>
      <c r="C88" s="151"/>
      <c r="D88" s="236"/>
      <c r="F88" s="53" t="s">
        <v>107</v>
      </c>
      <c r="G88" s="4" t="s">
        <v>35</v>
      </c>
      <c r="H88" s="4" t="s">
        <v>85</v>
      </c>
      <c r="I88" s="58">
        <f>D86+I84+I77-I75</f>
        <v>940.93508851566048</v>
      </c>
    </row>
    <row r="90" spans="1:16" x14ac:dyDescent="0.25">
      <c r="A90" s="8"/>
      <c r="B90" s="8"/>
      <c r="C90" s="8"/>
      <c r="D90" s="8"/>
      <c r="E90" s="8"/>
      <c r="F90" s="8"/>
      <c r="G90" s="8"/>
      <c r="H90" s="8"/>
      <c r="I90" s="8"/>
      <c r="J90" s="8"/>
      <c r="K90" s="8"/>
      <c r="L90" s="8"/>
      <c r="M90" s="8"/>
      <c r="N90" s="8"/>
      <c r="O90" s="8"/>
      <c r="P90" s="8"/>
    </row>
    <row r="91" spans="1:16" ht="21.75" thickBot="1" x14ac:dyDescent="0.4">
      <c r="A91" s="7" t="s">
        <v>158</v>
      </c>
      <c r="C91" s="10"/>
      <c r="D91" s="4"/>
      <c r="E91" s="20"/>
    </row>
    <row r="92" spans="1:16" ht="21" x14ac:dyDescent="0.35">
      <c r="A92" s="105" t="s">
        <v>123</v>
      </c>
      <c r="B92" s="80" t="s">
        <v>61</v>
      </c>
      <c r="C92" s="80" t="s">
        <v>62</v>
      </c>
      <c r="D92" s="106" t="s">
        <v>51</v>
      </c>
      <c r="E92" s="20"/>
      <c r="F92" s="50" t="s">
        <v>123</v>
      </c>
      <c r="G92" s="32" t="s">
        <v>61</v>
      </c>
      <c r="H92" s="32" t="s">
        <v>62</v>
      </c>
      <c r="I92" s="33" t="s">
        <v>51</v>
      </c>
      <c r="K92" s="204" t="s">
        <v>89</v>
      </c>
      <c r="L92" s="241"/>
      <c r="M92" s="154"/>
      <c r="N92" s="155"/>
      <c r="O92" s="156"/>
      <c r="P92" s="157"/>
    </row>
    <row r="93" spans="1:16" ht="15.75" customHeight="1" x14ac:dyDescent="0.25">
      <c r="A93" s="104"/>
      <c r="B93" s="5"/>
      <c r="C93" s="34" t="s">
        <v>319</v>
      </c>
      <c r="D93" s="94"/>
      <c r="E93" s="20"/>
      <c r="F93" s="51"/>
      <c r="G93" s="23"/>
      <c r="H93" s="34" t="s">
        <v>421</v>
      </c>
      <c r="I93" s="110"/>
      <c r="K93" s="268" t="s">
        <v>432</v>
      </c>
      <c r="L93" s="269"/>
      <c r="M93" s="269"/>
      <c r="N93" s="269"/>
      <c r="O93" s="269"/>
      <c r="P93" s="270"/>
    </row>
    <row r="94" spans="1:16" ht="30" customHeight="1" x14ac:dyDescent="0.25">
      <c r="A94" s="55"/>
      <c r="B94" s="2" t="s">
        <v>310</v>
      </c>
      <c r="C94" s="2" t="s">
        <v>323</v>
      </c>
      <c r="D94" s="107">
        <v>3005</v>
      </c>
      <c r="F94" s="55"/>
      <c r="G94" s="2" t="s">
        <v>408</v>
      </c>
      <c r="H94" s="2" t="s">
        <v>369</v>
      </c>
      <c r="I94" s="107">
        <v>60</v>
      </c>
      <c r="K94" s="271" t="s">
        <v>433</v>
      </c>
      <c r="L94" s="260"/>
      <c r="M94" s="260"/>
      <c r="N94" s="260"/>
      <c r="O94" s="260"/>
      <c r="P94" s="261"/>
    </row>
    <row r="95" spans="1:16" ht="30" x14ac:dyDescent="0.25">
      <c r="A95" s="55"/>
      <c r="B95" s="2" t="s">
        <v>257</v>
      </c>
      <c r="C95" s="2" t="s">
        <v>258</v>
      </c>
      <c r="D95" s="107">
        <v>30</v>
      </c>
      <c r="F95" s="55"/>
      <c r="G95" s="24" t="s">
        <v>426</v>
      </c>
      <c r="H95" s="2" t="s">
        <v>425</v>
      </c>
      <c r="I95" s="107">
        <v>15</v>
      </c>
      <c r="K95" s="189"/>
      <c r="L95" s="242"/>
      <c r="M95" s="114" t="s">
        <v>409</v>
      </c>
      <c r="N95" s="164" t="s">
        <v>409</v>
      </c>
      <c r="O95" s="114" t="s">
        <v>410</v>
      </c>
      <c r="P95" s="165" t="s">
        <v>410</v>
      </c>
    </row>
    <row r="96" spans="1:16" ht="15.75" x14ac:dyDescent="0.25">
      <c r="A96" s="55"/>
      <c r="B96" s="2" t="s">
        <v>11</v>
      </c>
      <c r="C96" s="2" t="s">
        <v>205</v>
      </c>
      <c r="D96" s="107">
        <v>10</v>
      </c>
      <c r="E96" s="15"/>
      <c r="F96" s="195" t="s">
        <v>90</v>
      </c>
      <c r="G96" s="40" t="s">
        <v>423</v>
      </c>
      <c r="H96" s="40" t="s">
        <v>422</v>
      </c>
      <c r="I96" s="137">
        <f>I94+I95</f>
        <v>75</v>
      </c>
      <c r="K96" s="199" t="s">
        <v>397</v>
      </c>
      <c r="L96" s="243" t="s">
        <v>315</v>
      </c>
      <c r="M96" s="168" t="s">
        <v>123</v>
      </c>
      <c r="N96" s="167" t="s">
        <v>290</v>
      </c>
      <c r="O96" s="168" t="s">
        <v>123</v>
      </c>
      <c r="P96" s="169" t="s">
        <v>290</v>
      </c>
    </row>
    <row r="97" spans="1:16" ht="30" x14ac:dyDescent="0.25">
      <c r="A97" s="55" t="s">
        <v>82</v>
      </c>
      <c r="B97" s="36" t="s">
        <v>261</v>
      </c>
      <c r="C97" s="36" t="s">
        <v>262</v>
      </c>
      <c r="D97" s="68">
        <f>D94+D95-D96</f>
        <v>3025</v>
      </c>
      <c r="F97" s="24"/>
      <c r="G97" s="24"/>
      <c r="H97" s="24"/>
      <c r="J97" s="126"/>
      <c r="K97" s="174" t="s">
        <v>403</v>
      </c>
      <c r="L97" s="244" t="s">
        <v>318</v>
      </c>
      <c r="M97" s="114" t="s">
        <v>377</v>
      </c>
      <c r="N97" s="175">
        <f>1000*I99/D44</f>
        <v>7.6513235294117647</v>
      </c>
      <c r="O97" s="114" t="s">
        <v>380</v>
      </c>
      <c r="P97" s="176">
        <f>1000*I111/D44</f>
        <v>0.70499999999999996</v>
      </c>
    </row>
    <row r="98" spans="1:16" x14ac:dyDescent="0.25">
      <c r="A98" s="55"/>
      <c r="C98" s="36" t="s">
        <v>270</v>
      </c>
      <c r="D98" s="108">
        <f>D97-D100-D113</f>
        <v>0</v>
      </c>
      <c r="F98" s="105" t="s">
        <v>123</v>
      </c>
      <c r="G98" s="80" t="s">
        <v>61</v>
      </c>
      <c r="H98" s="80" t="s">
        <v>62</v>
      </c>
      <c r="I98" s="33" t="s">
        <v>51</v>
      </c>
      <c r="K98" s="174" t="s">
        <v>404</v>
      </c>
      <c r="L98" s="244" t="s">
        <v>318</v>
      </c>
      <c r="M98" s="114" t="s">
        <v>378</v>
      </c>
      <c r="N98" s="175">
        <f>1000*I106/D44</f>
        <v>5.9615277673862455</v>
      </c>
      <c r="O98" s="114" t="s">
        <v>381</v>
      </c>
      <c r="P98" s="176">
        <f>1000*I112/D44</f>
        <v>0.54249999999999998</v>
      </c>
    </row>
    <row r="99" spans="1:16" ht="15.75" thickBot="1" x14ac:dyDescent="0.3">
      <c r="A99" s="101"/>
      <c r="B99" s="25"/>
      <c r="C99" s="34" t="s">
        <v>271</v>
      </c>
      <c r="D99" s="98"/>
      <c r="F99" s="195" t="s">
        <v>110</v>
      </c>
      <c r="G99" s="197" t="s">
        <v>256</v>
      </c>
      <c r="H99" s="197" t="s">
        <v>217</v>
      </c>
      <c r="I99" s="137">
        <f>D111+D118+D128-I96</f>
        <v>3060.5294117647059</v>
      </c>
      <c r="K99" s="200" t="s">
        <v>405</v>
      </c>
      <c r="L99" s="245" t="s">
        <v>318</v>
      </c>
      <c r="M99" s="180" t="s">
        <v>379</v>
      </c>
      <c r="N99" s="201">
        <f>1000*I107/D44</f>
        <v>1.6897957620255197</v>
      </c>
      <c r="O99" s="180" t="s">
        <v>393</v>
      </c>
      <c r="P99" s="192">
        <f>1000*I113/D44</f>
        <v>0.16250000000000001</v>
      </c>
    </row>
    <row r="100" spans="1:16" x14ac:dyDescent="0.25">
      <c r="A100" s="194"/>
      <c r="B100" s="24" t="s">
        <v>263</v>
      </c>
      <c r="C100" s="24" t="s">
        <v>340</v>
      </c>
      <c r="D100" s="107">
        <v>3020</v>
      </c>
      <c r="F100" s="198"/>
      <c r="G100" s="40"/>
      <c r="H100" s="40"/>
    </row>
    <row r="101" spans="1:16" x14ac:dyDescent="0.25">
      <c r="A101" s="194"/>
      <c r="B101" s="24" t="s">
        <v>264</v>
      </c>
      <c r="C101" s="24" t="s">
        <v>259</v>
      </c>
      <c r="D101" s="107">
        <v>0</v>
      </c>
      <c r="F101" s="105" t="s">
        <v>123</v>
      </c>
      <c r="G101" s="80" t="s">
        <v>61</v>
      </c>
      <c r="H101" s="80" t="s">
        <v>62</v>
      </c>
      <c r="I101" s="33" t="s">
        <v>51</v>
      </c>
      <c r="J101" s="145"/>
    </row>
    <row r="102" spans="1:16" ht="30" x14ac:dyDescent="0.25">
      <c r="A102" s="194"/>
      <c r="B102" s="24" t="s">
        <v>265</v>
      </c>
      <c r="C102" s="24" t="s">
        <v>260</v>
      </c>
      <c r="D102" s="107">
        <v>0</v>
      </c>
      <c r="F102" s="194" t="s">
        <v>111</v>
      </c>
      <c r="G102" s="152" t="s">
        <v>218</v>
      </c>
      <c r="H102" s="24" t="s">
        <v>24</v>
      </c>
      <c r="I102" s="59">
        <f>D111*I87/$D84</f>
        <v>2242.6111069544982</v>
      </c>
    </row>
    <row r="103" spans="1:16" ht="30" x14ac:dyDescent="0.25">
      <c r="A103" s="194"/>
      <c r="B103" s="24" t="s">
        <v>206</v>
      </c>
      <c r="C103" s="24" t="s">
        <v>108</v>
      </c>
      <c r="D103" s="107">
        <v>50</v>
      </c>
      <c r="F103" s="195" t="s">
        <v>112</v>
      </c>
      <c r="G103" s="197" t="s">
        <v>219</v>
      </c>
      <c r="H103" s="162" t="s">
        <v>25</v>
      </c>
      <c r="I103" s="61">
        <f>$D$111*I88/$D$84</f>
        <v>610.91830481020793</v>
      </c>
    </row>
    <row r="104" spans="1:16" x14ac:dyDescent="0.25">
      <c r="A104" s="194"/>
      <c r="B104" s="24" t="s">
        <v>207</v>
      </c>
      <c r="C104" s="24" t="s">
        <v>325</v>
      </c>
      <c r="D104" s="107">
        <v>20</v>
      </c>
      <c r="F104" s="24"/>
      <c r="G104" s="24"/>
      <c r="H104" s="24"/>
      <c r="I104" s="39"/>
    </row>
    <row r="105" spans="1:16" x14ac:dyDescent="0.25">
      <c r="A105" s="195" t="s">
        <v>83</v>
      </c>
      <c r="B105" s="40" t="s">
        <v>208</v>
      </c>
      <c r="C105" s="40" t="s">
        <v>227</v>
      </c>
      <c r="D105" s="65">
        <f>SUM(D100:D104)</f>
        <v>3090</v>
      </c>
      <c r="F105" s="105" t="s">
        <v>123</v>
      </c>
      <c r="G105" s="80" t="s">
        <v>61</v>
      </c>
      <c r="H105" s="80" t="s">
        <v>62</v>
      </c>
      <c r="I105" s="33" t="s">
        <v>51</v>
      </c>
    </row>
    <row r="106" spans="1:16" ht="60" x14ac:dyDescent="0.25">
      <c r="A106" s="194"/>
      <c r="B106" s="24" t="s">
        <v>209</v>
      </c>
      <c r="C106" s="24" t="s">
        <v>447</v>
      </c>
      <c r="D106" s="109">
        <v>0.85</v>
      </c>
      <c r="F106" s="196" t="s">
        <v>113</v>
      </c>
      <c r="G106" s="161" t="s">
        <v>38</v>
      </c>
      <c r="H106" s="161" t="s">
        <v>118</v>
      </c>
      <c r="I106" s="60">
        <f>I102+D119+D129-I96</f>
        <v>2384.6111069544982</v>
      </c>
    </row>
    <row r="107" spans="1:16" x14ac:dyDescent="0.25">
      <c r="A107" s="195" t="s">
        <v>127</v>
      </c>
      <c r="B107" s="40" t="s">
        <v>440</v>
      </c>
      <c r="C107" s="40" t="s">
        <v>339</v>
      </c>
      <c r="D107" s="137">
        <f>IFERROR(D78/D106,"0")</f>
        <v>58.82352941176471</v>
      </c>
      <c r="F107" s="195" t="s">
        <v>137</v>
      </c>
      <c r="G107" s="162" t="s">
        <v>39</v>
      </c>
      <c r="H107" s="162" t="s">
        <v>119</v>
      </c>
      <c r="I107" s="58">
        <f>I103+D120+D130</f>
        <v>675.91830481020793</v>
      </c>
      <c r="J107" s="146"/>
    </row>
    <row r="108" spans="1:16" ht="30" x14ac:dyDescent="0.25">
      <c r="A108" s="195" t="s">
        <v>134</v>
      </c>
      <c r="B108" s="40" t="s">
        <v>326</v>
      </c>
      <c r="C108" s="40" t="s">
        <v>448</v>
      </c>
      <c r="D108" s="202">
        <f>IFERROR(D79/D106,"0")</f>
        <v>1.1764705882352942</v>
      </c>
      <c r="F108" s="24"/>
      <c r="G108" s="24"/>
      <c r="H108" s="24"/>
    </row>
    <row r="109" spans="1:16" ht="45" customHeight="1" x14ac:dyDescent="0.25">
      <c r="A109" s="24"/>
      <c r="B109" s="161" t="s">
        <v>343</v>
      </c>
      <c r="C109" s="24" t="s">
        <v>344</v>
      </c>
      <c r="D109" s="203">
        <v>0.85</v>
      </c>
      <c r="F109" s="262" t="s">
        <v>430</v>
      </c>
      <c r="G109" s="263"/>
      <c r="H109" s="263"/>
      <c r="I109" s="264"/>
    </row>
    <row r="110" spans="1:16" x14ac:dyDescent="0.25">
      <c r="A110" s="195" t="s">
        <v>135</v>
      </c>
      <c r="B110" s="40" t="s">
        <v>352</v>
      </c>
      <c r="C110" s="40" t="s">
        <v>341</v>
      </c>
      <c r="D110" s="65">
        <f>IFERROR(D81/D109,"0")</f>
        <v>176.47058823529412</v>
      </c>
      <c r="F110" s="206" t="s">
        <v>123</v>
      </c>
      <c r="G110" s="237" t="s">
        <v>61</v>
      </c>
      <c r="H110" s="237" t="s">
        <v>62</v>
      </c>
      <c r="I110" s="238" t="s">
        <v>51</v>
      </c>
    </row>
    <row r="111" spans="1:16" x14ac:dyDescent="0.25">
      <c r="A111" s="195" t="s">
        <v>86</v>
      </c>
      <c r="B111" s="40" t="s">
        <v>210</v>
      </c>
      <c r="C111" s="40" t="s">
        <v>228</v>
      </c>
      <c r="D111" s="137">
        <f>D105-D107-D108-D110</f>
        <v>2853.5294117647059</v>
      </c>
      <c r="F111" s="196" t="s">
        <v>138</v>
      </c>
      <c r="G111" s="161" t="s">
        <v>372</v>
      </c>
      <c r="H111" s="150" t="s">
        <v>217</v>
      </c>
      <c r="I111" s="239">
        <f>D118+D128</f>
        <v>282</v>
      </c>
      <c r="K111" s="126"/>
    </row>
    <row r="112" spans="1:16" x14ac:dyDescent="0.25">
      <c r="A112" s="196"/>
      <c r="B112" s="161"/>
      <c r="C112" s="77" t="s">
        <v>272</v>
      </c>
      <c r="D112" s="136"/>
      <c r="F112" s="194" t="s">
        <v>139</v>
      </c>
      <c r="G112" s="24" t="s">
        <v>373</v>
      </c>
      <c r="H112" s="24" t="s">
        <v>375</v>
      </c>
      <c r="I112" s="68">
        <f>D119+D129</f>
        <v>217</v>
      </c>
    </row>
    <row r="113" spans="1:10" x14ac:dyDescent="0.25">
      <c r="A113" s="194"/>
      <c r="B113" s="24" t="s">
        <v>266</v>
      </c>
      <c r="C113" s="24" t="s">
        <v>324</v>
      </c>
      <c r="D113" s="107">
        <v>5</v>
      </c>
      <c r="F113" s="195" t="s">
        <v>140</v>
      </c>
      <c r="G113" s="162" t="s">
        <v>374</v>
      </c>
      <c r="H113" s="162" t="s">
        <v>376</v>
      </c>
      <c r="I113" s="65">
        <f>D120+D130</f>
        <v>65</v>
      </c>
    </row>
    <row r="114" spans="1:10" x14ac:dyDescent="0.25">
      <c r="A114" s="194"/>
      <c r="B114" s="24" t="s">
        <v>267</v>
      </c>
      <c r="C114" s="24" t="s">
        <v>259</v>
      </c>
      <c r="D114" s="107">
        <v>150</v>
      </c>
      <c r="F114" s="134"/>
      <c r="G114" s="24"/>
      <c r="H114" s="24"/>
      <c r="I114" s="43"/>
    </row>
    <row r="115" spans="1:10" ht="15" customHeight="1" x14ac:dyDescent="0.25">
      <c r="A115" s="194"/>
      <c r="B115" s="24" t="s">
        <v>268</v>
      </c>
      <c r="C115" s="24" t="s">
        <v>260</v>
      </c>
      <c r="D115" s="107">
        <v>0</v>
      </c>
      <c r="F115" s="265" t="s">
        <v>431</v>
      </c>
      <c r="G115" s="266"/>
      <c r="H115" s="266"/>
      <c r="I115" s="267"/>
    </row>
    <row r="116" spans="1:10" x14ac:dyDescent="0.25">
      <c r="A116" s="194"/>
      <c r="B116" s="24" t="s">
        <v>211</v>
      </c>
      <c r="C116" s="24" t="s">
        <v>108</v>
      </c>
      <c r="D116" s="107">
        <v>25</v>
      </c>
      <c r="F116" s="166" t="s">
        <v>123</v>
      </c>
      <c r="G116" s="184" t="s">
        <v>61</v>
      </c>
      <c r="H116" s="184" t="s">
        <v>62</v>
      </c>
      <c r="I116" s="138" t="s">
        <v>51</v>
      </c>
    </row>
    <row r="117" spans="1:10" x14ac:dyDescent="0.25">
      <c r="A117" s="194"/>
      <c r="B117" s="24" t="s">
        <v>212</v>
      </c>
      <c r="C117" s="24" t="s">
        <v>325</v>
      </c>
      <c r="D117" s="107">
        <v>10</v>
      </c>
      <c r="F117" s="194" t="s">
        <v>141</v>
      </c>
      <c r="G117" s="152" t="s">
        <v>220</v>
      </c>
      <c r="H117" s="152" t="s">
        <v>269</v>
      </c>
      <c r="I117" s="78">
        <f>D94/D97</f>
        <v>0.99338842975206609</v>
      </c>
    </row>
    <row r="118" spans="1:10" x14ac:dyDescent="0.25">
      <c r="A118" s="194" t="s">
        <v>87</v>
      </c>
      <c r="B118" s="151" t="s">
        <v>154</v>
      </c>
      <c r="C118" s="151" t="s">
        <v>229</v>
      </c>
      <c r="D118" s="79">
        <f>SUM(D113:D117)</f>
        <v>190</v>
      </c>
      <c r="F118" s="194" t="s">
        <v>144</v>
      </c>
      <c r="G118" s="152" t="s">
        <v>221</v>
      </c>
      <c r="H118" s="152" t="s">
        <v>222</v>
      </c>
      <c r="I118" s="68">
        <f>D105-I117*D100</f>
        <v>89.966942148760609</v>
      </c>
    </row>
    <row r="119" spans="1:10" ht="30" x14ac:dyDescent="0.25">
      <c r="A119" s="194"/>
      <c r="B119" s="24" t="s">
        <v>20</v>
      </c>
      <c r="C119" s="24" t="s">
        <v>115</v>
      </c>
      <c r="D119" s="63">
        <v>130</v>
      </c>
      <c r="F119" s="194" t="s">
        <v>342</v>
      </c>
      <c r="G119" s="152" t="s">
        <v>223</v>
      </c>
      <c r="H119" s="152" t="s">
        <v>224</v>
      </c>
      <c r="I119" s="79">
        <f>I118-D107-D108-D110</f>
        <v>-146.50364608653351</v>
      </c>
      <c r="J119" s="142"/>
    </row>
    <row r="120" spans="1:10" ht="30" x14ac:dyDescent="0.25">
      <c r="A120" s="194"/>
      <c r="B120" s="24" t="s">
        <v>21</v>
      </c>
      <c r="C120" s="24" t="s">
        <v>22</v>
      </c>
      <c r="D120" s="63">
        <v>60</v>
      </c>
      <c r="F120" s="194" t="s">
        <v>370</v>
      </c>
      <c r="G120" s="152" t="s">
        <v>155</v>
      </c>
      <c r="H120" s="152" t="s">
        <v>417</v>
      </c>
      <c r="I120" s="79">
        <f>D118-I117*D113</f>
        <v>185.03305785123968</v>
      </c>
    </row>
    <row r="121" spans="1:10" x14ac:dyDescent="0.25">
      <c r="A121" s="194" t="s">
        <v>136</v>
      </c>
      <c r="B121" s="151" t="s">
        <v>154</v>
      </c>
      <c r="C121" s="151" t="s">
        <v>416</v>
      </c>
      <c r="D121" s="79">
        <f>SUM(D119:D120)</f>
        <v>190</v>
      </c>
      <c r="F121" s="195" t="s">
        <v>371</v>
      </c>
      <c r="G121" s="197" t="s">
        <v>225</v>
      </c>
      <c r="H121" s="197" t="s">
        <v>226</v>
      </c>
      <c r="I121" s="64">
        <f>I119+I120+D128-I96</f>
        <v>55.529411764706168</v>
      </c>
    </row>
    <row r="122" spans="1:10" x14ac:dyDescent="0.25">
      <c r="A122" s="53"/>
      <c r="B122" s="4"/>
      <c r="C122" s="37" t="s">
        <v>213</v>
      </c>
      <c r="D122" s="102">
        <f>D118-D121</f>
        <v>0</v>
      </c>
      <c r="F122" s="24"/>
      <c r="G122" s="24"/>
      <c r="H122" s="24"/>
    </row>
    <row r="123" spans="1:10" x14ac:dyDescent="0.25">
      <c r="A123" s="51"/>
      <c r="B123" s="23"/>
      <c r="C123" s="35" t="s">
        <v>255</v>
      </c>
      <c r="D123" s="111"/>
    </row>
    <row r="124" spans="1:10" x14ac:dyDescent="0.25">
      <c r="A124" s="55"/>
      <c r="B124" s="2" t="s">
        <v>17</v>
      </c>
      <c r="C124" s="2" t="s">
        <v>15</v>
      </c>
      <c r="D124" s="107">
        <v>10</v>
      </c>
    </row>
    <row r="125" spans="1:10" x14ac:dyDescent="0.25">
      <c r="A125" s="55"/>
      <c r="B125" s="2" t="s">
        <v>16</v>
      </c>
      <c r="C125" s="2" t="s">
        <v>14</v>
      </c>
      <c r="D125" s="107">
        <v>80</v>
      </c>
    </row>
    <row r="126" spans="1:10" x14ac:dyDescent="0.25">
      <c r="A126" s="55"/>
      <c r="B126" s="2" t="s">
        <v>249</v>
      </c>
      <c r="C126" s="2" t="s">
        <v>251</v>
      </c>
      <c r="D126" s="107">
        <v>1</v>
      </c>
    </row>
    <row r="127" spans="1:10" x14ac:dyDescent="0.25">
      <c r="A127" s="194"/>
      <c r="B127" s="2" t="s">
        <v>250</v>
      </c>
      <c r="C127" s="2" t="s">
        <v>252</v>
      </c>
      <c r="D127" s="107">
        <v>1</v>
      </c>
    </row>
    <row r="128" spans="1:10" x14ac:dyDescent="0.25">
      <c r="A128" s="194" t="s">
        <v>88</v>
      </c>
      <c r="B128" s="36" t="s">
        <v>159</v>
      </c>
      <c r="C128" s="36" t="s">
        <v>214</v>
      </c>
      <c r="D128" s="79">
        <f>SUM(D124:D127)</f>
        <v>92</v>
      </c>
    </row>
    <row r="129" spans="1:16" ht="30" x14ac:dyDescent="0.25">
      <c r="A129" s="194"/>
      <c r="B129" s="2" t="s">
        <v>145</v>
      </c>
      <c r="C129" s="2" t="s">
        <v>151</v>
      </c>
      <c r="D129" s="63">
        <v>87</v>
      </c>
    </row>
    <row r="130" spans="1:16" ht="30" x14ac:dyDescent="0.25">
      <c r="A130" s="194"/>
      <c r="B130" s="2" t="s">
        <v>146</v>
      </c>
      <c r="C130" s="2" t="s">
        <v>215</v>
      </c>
      <c r="D130" s="63">
        <v>5</v>
      </c>
    </row>
    <row r="131" spans="1:16" x14ac:dyDescent="0.25">
      <c r="A131" s="194" t="s">
        <v>91</v>
      </c>
      <c r="B131" s="36" t="s">
        <v>159</v>
      </c>
      <c r="C131" s="36" t="s">
        <v>216</v>
      </c>
      <c r="D131" s="79">
        <f>SUM(D129:D130)</f>
        <v>92</v>
      </c>
      <c r="F131" s="5"/>
      <c r="H131" s="5"/>
      <c r="I131" s="17"/>
    </row>
    <row r="132" spans="1:16" x14ac:dyDescent="0.25">
      <c r="A132" s="53"/>
      <c r="B132" s="4"/>
      <c r="C132" s="37" t="s">
        <v>142</v>
      </c>
      <c r="D132" s="102">
        <f>D128-D131</f>
        <v>0</v>
      </c>
    </row>
    <row r="134" spans="1:16" x14ac:dyDescent="0.25">
      <c r="A134" s="8"/>
      <c r="B134" s="8"/>
      <c r="C134" s="8"/>
      <c r="D134" s="8"/>
      <c r="E134" s="8"/>
      <c r="F134" s="8"/>
      <c r="G134" s="8"/>
      <c r="H134" s="8"/>
      <c r="I134" s="8"/>
      <c r="J134" s="8"/>
      <c r="K134" s="8"/>
      <c r="L134" s="8"/>
      <c r="M134" s="8"/>
      <c r="N134" s="8"/>
      <c r="O134" s="8"/>
      <c r="P134" s="8"/>
    </row>
    <row r="135" spans="1:16" ht="21.75" thickBot="1" x14ac:dyDescent="0.4">
      <c r="A135" s="7" t="s">
        <v>73</v>
      </c>
      <c r="C135" s="4"/>
      <c r="D135" s="4"/>
    </row>
    <row r="136" spans="1:16" ht="21" x14ac:dyDescent="0.35">
      <c r="A136" s="50" t="s">
        <v>123</v>
      </c>
      <c r="B136" s="32" t="s">
        <v>61</v>
      </c>
      <c r="C136" s="32" t="s">
        <v>62</v>
      </c>
      <c r="D136" s="33" t="s">
        <v>51</v>
      </c>
      <c r="F136" s="50" t="s">
        <v>123</v>
      </c>
      <c r="G136" s="32" t="s">
        <v>61</v>
      </c>
      <c r="H136" s="32" t="s">
        <v>62</v>
      </c>
      <c r="I136" s="33" t="s">
        <v>51</v>
      </c>
      <c r="K136" s="204" t="s">
        <v>89</v>
      </c>
      <c r="L136" s="241"/>
      <c r="M136" s="155"/>
      <c r="N136" s="155"/>
      <c r="O136" s="156"/>
      <c r="P136" s="157"/>
    </row>
    <row r="137" spans="1:16" ht="15" customHeight="1" x14ac:dyDescent="0.25">
      <c r="A137" s="97"/>
      <c r="B137" s="25"/>
      <c r="C137" s="77" t="s">
        <v>114</v>
      </c>
      <c r="D137" s="98"/>
      <c r="F137" s="195" t="s">
        <v>101</v>
      </c>
      <c r="G137" s="197" t="s">
        <v>246</v>
      </c>
      <c r="H137" s="197" t="s">
        <v>247</v>
      </c>
      <c r="I137" s="202">
        <f>D146+D150+D158</f>
        <v>180.94066882416396</v>
      </c>
      <c r="K137" s="268" t="s">
        <v>434</v>
      </c>
      <c r="L137" s="269"/>
      <c r="M137" s="269"/>
      <c r="N137" s="269"/>
      <c r="O137" s="269"/>
      <c r="P137" s="270"/>
    </row>
    <row r="138" spans="1:16" ht="15" customHeight="1" x14ac:dyDescent="0.25">
      <c r="A138" s="99"/>
      <c r="B138" s="2" t="s">
        <v>206</v>
      </c>
      <c r="C138" s="24" t="s">
        <v>108</v>
      </c>
      <c r="D138" s="100">
        <f>D103</f>
        <v>50</v>
      </c>
      <c r="F138" s="24"/>
      <c r="G138" s="24"/>
      <c r="H138" s="24"/>
      <c r="K138" s="271" t="s">
        <v>435</v>
      </c>
      <c r="L138" s="260"/>
      <c r="M138" s="260"/>
      <c r="N138" s="260"/>
      <c r="O138" s="260"/>
      <c r="P138" s="261"/>
    </row>
    <row r="139" spans="1:16" ht="29.25" customHeight="1" x14ac:dyDescent="0.25">
      <c r="A139" s="99"/>
      <c r="B139" s="2" t="s">
        <v>207</v>
      </c>
      <c r="C139" s="2" t="s">
        <v>325</v>
      </c>
      <c r="D139" s="100">
        <f>D104</f>
        <v>20</v>
      </c>
      <c r="F139" s="105" t="s">
        <v>123</v>
      </c>
      <c r="G139" s="80" t="s">
        <v>61</v>
      </c>
      <c r="H139" s="80" t="s">
        <v>62</v>
      </c>
      <c r="I139" s="33" t="s">
        <v>51</v>
      </c>
      <c r="K139" s="189"/>
      <c r="L139" s="242"/>
      <c r="M139" s="114" t="s">
        <v>409</v>
      </c>
      <c r="N139" s="164" t="s">
        <v>409</v>
      </c>
      <c r="O139" s="114" t="s">
        <v>410</v>
      </c>
      <c r="P139" s="165" t="s">
        <v>410</v>
      </c>
    </row>
    <row r="140" spans="1:16" ht="30" x14ac:dyDescent="0.25">
      <c r="A140" s="194" t="s">
        <v>126</v>
      </c>
      <c r="B140" s="151" t="s">
        <v>230</v>
      </c>
      <c r="C140" s="151" t="s">
        <v>231</v>
      </c>
      <c r="D140" s="59">
        <f>D138+D139</f>
        <v>70</v>
      </c>
      <c r="F140" s="194" t="s">
        <v>120</v>
      </c>
      <c r="G140" s="152" t="s">
        <v>244</v>
      </c>
      <c r="H140" s="24" t="s">
        <v>32</v>
      </c>
      <c r="I140" s="56">
        <f>$D$146*I87/$D$84</f>
        <v>51.037380094168313</v>
      </c>
      <c r="K140" s="210" t="s">
        <v>399</v>
      </c>
      <c r="L140" s="243" t="s">
        <v>315</v>
      </c>
      <c r="M140" s="168" t="s">
        <v>123</v>
      </c>
      <c r="N140" s="211" t="s">
        <v>429</v>
      </c>
      <c r="O140" s="168" t="s">
        <v>123</v>
      </c>
      <c r="P140" s="212" t="s">
        <v>290</v>
      </c>
    </row>
    <row r="141" spans="1:16" ht="60" x14ac:dyDescent="0.25">
      <c r="A141" s="194"/>
      <c r="B141" s="24" t="s">
        <v>330</v>
      </c>
      <c r="C141" s="24" t="s">
        <v>449</v>
      </c>
      <c r="D141" s="203">
        <v>0.9</v>
      </c>
      <c r="F141" s="195" t="s">
        <v>121</v>
      </c>
      <c r="G141" s="162" t="s">
        <v>245</v>
      </c>
      <c r="H141" s="162" t="s">
        <v>33</v>
      </c>
      <c r="I141" s="54">
        <f>$D$146*I88/$D$84</f>
        <v>13.903288729995657</v>
      </c>
      <c r="K141" s="174" t="s">
        <v>403</v>
      </c>
      <c r="L141" s="244" t="s">
        <v>318</v>
      </c>
      <c r="M141" s="114" t="s">
        <v>383</v>
      </c>
      <c r="N141" s="175">
        <f>1000*I137/D44</f>
        <v>0.45235167206040994</v>
      </c>
      <c r="O141" s="114" t="s">
        <v>386</v>
      </c>
      <c r="P141" s="176">
        <f>1000*I150/D44</f>
        <v>0.28999999999999998</v>
      </c>
    </row>
    <row r="142" spans="1:16" ht="30" x14ac:dyDescent="0.25">
      <c r="A142" s="194" t="s">
        <v>117</v>
      </c>
      <c r="B142" s="151" t="s">
        <v>441</v>
      </c>
      <c r="C142" s="151" t="s">
        <v>353</v>
      </c>
      <c r="D142" s="140">
        <f>IFERROR((D140/D105)*(D78/D141),0)</f>
        <v>1.2585400934915498</v>
      </c>
      <c r="F142" s="24"/>
      <c r="G142" s="24"/>
      <c r="H142" s="24"/>
      <c r="I142" s="44"/>
      <c r="K142" s="174" t="s">
        <v>404</v>
      </c>
      <c r="L142" s="244" t="s">
        <v>318</v>
      </c>
      <c r="M142" s="114" t="s">
        <v>384</v>
      </c>
      <c r="N142" s="175">
        <f>1000*I144/D44</f>
        <v>0.35509345023542083</v>
      </c>
      <c r="O142" s="114" t="s">
        <v>394</v>
      </c>
      <c r="P142" s="176">
        <f>1000*I151/D44</f>
        <v>0.22750000000000001</v>
      </c>
    </row>
    <row r="143" spans="1:16" ht="30.75" thickBot="1" x14ac:dyDescent="0.3">
      <c r="A143" s="198" t="s">
        <v>92</v>
      </c>
      <c r="B143" s="40" t="s">
        <v>443</v>
      </c>
      <c r="C143" s="40" t="s">
        <v>450</v>
      </c>
      <c r="D143" s="209">
        <f>IFERROR((D140/D105)*(D79)/D141,0)</f>
        <v>2.5170801869830998E-2</v>
      </c>
      <c r="F143" s="105" t="s">
        <v>123</v>
      </c>
      <c r="G143" s="80" t="s">
        <v>61</v>
      </c>
      <c r="H143" s="80" t="s">
        <v>62</v>
      </c>
      <c r="I143" s="33" t="s">
        <v>51</v>
      </c>
      <c r="K143" s="200" t="s">
        <v>405</v>
      </c>
      <c r="L143" s="245" t="s">
        <v>318</v>
      </c>
      <c r="M143" s="180" t="s">
        <v>385</v>
      </c>
      <c r="N143" s="213">
        <f>1000*I145/D44</f>
        <v>9.7258221824989138E-2</v>
      </c>
      <c r="O143" s="180" t="s">
        <v>395</v>
      </c>
      <c r="P143" s="214">
        <f>1000*I152/D44</f>
        <v>6.25E-2</v>
      </c>
    </row>
    <row r="144" spans="1:16" ht="45" x14ac:dyDescent="0.25">
      <c r="A144" s="24"/>
      <c r="B144" s="24" t="s">
        <v>345</v>
      </c>
      <c r="C144" s="24" t="s">
        <v>346</v>
      </c>
      <c r="D144" s="203">
        <v>0.9</v>
      </c>
      <c r="F144" s="194" t="s">
        <v>122</v>
      </c>
      <c r="G144" s="24" t="s">
        <v>40</v>
      </c>
      <c r="H144" s="24" t="s">
        <v>98</v>
      </c>
      <c r="I144" s="57">
        <f>I140+D151+D159</f>
        <v>142.03738009416833</v>
      </c>
    </row>
    <row r="145" spans="1:10" x14ac:dyDescent="0.25">
      <c r="A145" s="198" t="s">
        <v>93</v>
      </c>
      <c r="B145" s="40" t="s">
        <v>424</v>
      </c>
      <c r="C145" s="40" t="s">
        <v>347</v>
      </c>
      <c r="D145" s="209">
        <f>IFERROR((D140/D105)*(D81/D144),0)</f>
        <v>3.7756202804746493</v>
      </c>
      <c r="F145" s="195" t="s">
        <v>143</v>
      </c>
      <c r="G145" s="162" t="s">
        <v>41</v>
      </c>
      <c r="H145" s="162" t="s">
        <v>99</v>
      </c>
      <c r="I145" s="54">
        <f>I141+D152+D160</f>
        <v>38.903288729995658</v>
      </c>
      <c r="J145" s="144"/>
    </row>
    <row r="146" spans="1:10" ht="15.75" x14ac:dyDescent="0.25">
      <c r="A146" s="194" t="s">
        <v>94</v>
      </c>
      <c r="B146" s="151" t="s">
        <v>232</v>
      </c>
      <c r="C146" s="40" t="s">
        <v>233</v>
      </c>
      <c r="D146" s="143">
        <f>D140-D143-D142-D145</f>
        <v>64.940668824163964</v>
      </c>
      <c r="E146" s="15"/>
      <c r="F146" s="24"/>
      <c r="G146" s="24"/>
      <c r="H146" s="24"/>
    </row>
    <row r="147" spans="1:10" ht="15.75" x14ac:dyDescent="0.25">
      <c r="A147" s="163"/>
      <c r="B147" s="185"/>
      <c r="C147" s="77" t="s">
        <v>234</v>
      </c>
      <c r="D147" s="94"/>
      <c r="E147" s="15"/>
      <c r="F147" s="24"/>
      <c r="G147" s="24"/>
      <c r="H147" s="24"/>
    </row>
    <row r="148" spans="1:10" ht="15.75" customHeight="1" x14ac:dyDescent="0.25">
      <c r="A148" s="194"/>
      <c r="B148" s="24" t="s">
        <v>211</v>
      </c>
      <c r="C148" s="24" t="s">
        <v>108</v>
      </c>
      <c r="D148" s="100">
        <f>D116</f>
        <v>25</v>
      </c>
      <c r="E148" s="15"/>
      <c r="F148" s="262" t="s">
        <v>436</v>
      </c>
      <c r="G148" s="263"/>
      <c r="H148" s="263"/>
      <c r="I148" s="264"/>
    </row>
    <row r="149" spans="1:10" ht="15.75" x14ac:dyDescent="0.25">
      <c r="A149" s="194"/>
      <c r="B149" s="24" t="s">
        <v>212</v>
      </c>
      <c r="C149" s="24" t="s">
        <v>325</v>
      </c>
      <c r="D149" s="100">
        <f>D117</f>
        <v>10</v>
      </c>
      <c r="E149" s="15"/>
      <c r="F149" s="166" t="s">
        <v>123</v>
      </c>
      <c r="G149" s="184" t="s">
        <v>61</v>
      </c>
      <c r="H149" s="184" t="s">
        <v>62</v>
      </c>
      <c r="I149" s="167" t="s">
        <v>51</v>
      </c>
    </row>
    <row r="150" spans="1:10" ht="15.75" x14ac:dyDescent="0.25">
      <c r="A150" s="194" t="s">
        <v>95</v>
      </c>
      <c r="B150" s="151" t="s">
        <v>389</v>
      </c>
      <c r="C150" s="151" t="s">
        <v>235</v>
      </c>
      <c r="D150" s="139">
        <f>D148+D149</f>
        <v>35</v>
      </c>
      <c r="E150" s="15"/>
      <c r="F150" s="195" t="s">
        <v>348</v>
      </c>
      <c r="G150" s="162" t="s">
        <v>388</v>
      </c>
      <c r="H150" s="162" t="s">
        <v>247</v>
      </c>
      <c r="I150" s="137">
        <f>D150+D158</f>
        <v>116</v>
      </c>
    </row>
    <row r="151" spans="1:10" ht="15.75" x14ac:dyDescent="0.25">
      <c r="A151" s="194"/>
      <c r="B151" s="24" t="s">
        <v>152</v>
      </c>
      <c r="C151" s="24" t="s">
        <v>236</v>
      </c>
      <c r="D151" s="63">
        <v>20</v>
      </c>
      <c r="E151" s="15"/>
      <c r="F151" s="194" t="s">
        <v>349</v>
      </c>
      <c r="G151" s="24" t="s">
        <v>387</v>
      </c>
      <c r="H151" s="24" t="s">
        <v>98</v>
      </c>
      <c r="I151" s="207">
        <f>D151+D159</f>
        <v>91</v>
      </c>
    </row>
    <row r="152" spans="1:10" ht="30" x14ac:dyDescent="0.25">
      <c r="A152" s="194"/>
      <c r="B152" s="24" t="s">
        <v>237</v>
      </c>
      <c r="C152" s="24" t="s">
        <v>116</v>
      </c>
      <c r="D152" s="63">
        <v>15</v>
      </c>
      <c r="E152" s="15"/>
      <c r="F152" s="195" t="s">
        <v>382</v>
      </c>
      <c r="G152" s="162" t="s">
        <v>407</v>
      </c>
      <c r="H152" s="162" t="s">
        <v>99</v>
      </c>
      <c r="I152" s="208">
        <f>D152+D160</f>
        <v>25</v>
      </c>
      <c r="J152" s="144"/>
    </row>
    <row r="153" spans="1:10" ht="15.75" x14ac:dyDescent="0.25">
      <c r="A153" s="194" t="s">
        <v>96</v>
      </c>
      <c r="B153" s="151" t="s">
        <v>389</v>
      </c>
      <c r="C153" s="151" t="s">
        <v>238</v>
      </c>
      <c r="D153" s="59">
        <f>D151+D152</f>
        <v>35</v>
      </c>
      <c r="E153" s="15"/>
    </row>
    <row r="154" spans="1:10" ht="15.75" x14ac:dyDescent="0.25">
      <c r="A154" s="195"/>
      <c r="B154" s="162"/>
      <c r="C154" s="40" t="s">
        <v>142</v>
      </c>
      <c r="D154" s="102">
        <f>D150-D153</f>
        <v>0</v>
      </c>
      <c r="E154" s="15"/>
    </row>
    <row r="155" spans="1:10" ht="15.75" x14ac:dyDescent="0.25">
      <c r="A155" s="163"/>
      <c r="B155" s="185"/>
      <c r="C155" s="205" t="s">
        <v>254</v>
      </c>
      <c r="D155" s="103"/>
      <c r="E155" s="15"/>
      <c r="J155" s="141"/>
    </row>
    <row r="156" spans="1:10" ht="15.75" x14ac:dyDescent="0.25">
      <c r="A156" s="206"/>
      <c r="B156" s="24" t="s">
        <v>16</v>
      </c>
      <c r="C156" s="24" t="s">
        <v>14</v>
      </c>
      <c r="D156" s="100">
        <f>D125</f>
        <v>80</v>
      </c>
      <c r="E156" s="15"/>
    </row>
    <row r="157" spans="1:10" ht="15.75" x14ac:dyDescent="0.25">
      <c r="A157" s="206"/>
      <c r="B157" s="24" t="s">
        <v>250</v>
      </c>
      <c r="C157" s="24" t="s">
        <v>253</v>
      </c>
      <c r="D157" s="100">
        <f>D127</f>
        <v>1</v>
      </c>
      <c r="E157" s="15"/>
    </row>
    <row r="158" spans="1:10" ht="15.75" x14ac:dyDescent="0.25">
      <c r="A158" s="194" t="s">
        <v>97</v>
      </c>
      <c r="B158" s="151" t="s">
        <v>239</v>
      </c>
      <c r="C158" s="151" t="s">
        <v>240</v>
      </c>
      <c r="D158" s="140">
        <f>D156+D157</f>
        <v>81</v>
      </c>
      <c r="E158" s="15"/>
    </row>
    <row r="159" spans="1:10" ht="30" x14ac:dyDescent="0.25">
      <c r="A159" s="194"/>
      <c r="B159" s="24" t="s">
        <v>147</v>
      </c>
      <c r="C159" s="24" t="s">
        <v>241</v>
      </c>
      <c r="D159" s="63">
        <v>71</v>
      </c>
      <c r="E159" s="15"/>
    </row>
    <row r="160" spans="1:10" ht="30" x14ac:dyDescent="0.25">
      <c r="A160" s="194"/>
      <c r="B160" s="24" t="s">
        <v>148</v>
      </c>
      <c r="C160" s="24" t="s">
        <v>242</v>
      </c>
      <c r="D160" s="63">
        <v>10</v>
      </c>
      <c r="E160" s="15"/>
    </row>
    <row r="161" spans="1:15" x14ac:dyDescent="0.25">
      <c r="A161" s="194" t="s">
        <v>100</v>
      </c>
      <c r="B161" s="151" t="s">
        <v>239</v>
      </c>
      <c r="C161" s="151" t="s">
        <v>243</v>
      </c>
      <c r="D161" s="59">
        <f>D159+D160</f>
        <v>81</v>
      </c>
    </row>
    <row r="162" spans="1:15" x14ac:dyDescent="0.25">
      <c r="A162" s="53"/>
      <c r="B162" s="4"/>
      <c r="C162" s="37" t="s">
        <v>142</v>
      </c>
      <c r="D162" s="102">
        <f>D161-D158</f>
        <v>0</v>
      </c>
    </row>
    <row r="164" spans="1:15" x14ac:dyDescent="0.25">
      <c r="A164" s="8"/>
      <c r="B164" s="8"/>
      <c r="C164" s="8"/>
      <c r="D164" s="8"/>
      <c r="E164" s="8"/>
      <c r="F164" s="8"/>
      <c r="G164" s="8"/>
      <c r="H164" s="8"/>
      <c r="I164" s="8"/>
      <c r="J164" s="8"/>
      <c r="K164" s="8"/>
      <c r="L164" s="8"/>
      <c r="M164" s="8"/>
      <c r="N164" s="8"/>
      <c r="O164" s="8"/>
    </row>
    <row r="165" spans="1:15" x14ac:dyDescent="0.25">
      <c r="A165" s="3" t="s">
        <v>102</v>
      </c>
    </row>
    <row r="166" spans="1:15" x14ac:dyDescent="0.25">
      <c r="A166" s="248"/>
      <c r="B166" s="249"/>
      <c r="C166" s="249"/>
      <c r="D166" s="249"/>
      <c r="E166" s="249"/>
      <c r="F166" s="249"/>
      <c r="G166" s="249"/>
      <c r="H166" s="249"/>
      <c r="I166" s="250"/>
      <c r="J166" s="112"/>
    </row>
    <row r="167" spans="1:15" x14ac:dyDescent="0.25">
      <c r="A167" s="251"/>
      <c r="B167" s="252"/>
      <c r="C167" s="252"/>
      <c r="D167" s="252"/>
      <c r="E167" s="252"/>
      <c r="F167" s="252"/>
      <c r="G167" s="252"/>
      <c r="H167" s="252"/>
      <c r="I167" s="253"/>
    </row>
    <row r="168" spans="1:15" x14ac:dyDescent="0.25">
      <c r="A168" s="251"/>
      <c r="B168" s="252"/>
      <c r="C168" s="252"/>
      <c r="D168" s="252"/>
      <c r="E168" s="252"/>
      <c r="F168" s="252"/>
      <c r="G168" s="252"/>
      <c r="H168" s="252"/>
      <c r="I168" s="253"/>
    </row>
    <row r="169" spans="1:15" x14ac:dyDescent="0.25">
      <c r="A169" s="254"/>
      <c r="B169" s="255"/>
      <c r="C169" s="255"/>
      <c r="D169" s="255"/>
      <c r="E169" s="255"/>
      <c r="F169" s="255"/>
      <c r="G169" s="255"/>
      <c r="H169" s="255"/>
      <c r="I169" s="256"/>
    </row>
  </sheetData>
  <mergeCells count="15">
    <mergeCell ref="A7:C7"/>
    <mergeCell ref="A8:C8"/>
    <mergeCell ref="A35:H35"/>
    <mergeCell ref="K93:P93"/>
    <mergeCell ref="K94:P94"/>
    <mergeCell ref="A36:H39"/>
    <mergeCell ref="K49:P49"/>
    <mergeCell ref="A166:I169"/>
    <mergeCell ref="A10:D10"/>
    <mergeCell ref="K50:P50"/>
    <mergeCell ref="F109:I109"/>
    <mergeCell ref="F115:I115"/>
    <mergeCell ref="K137:P137"/>
    <mergeCell ref="K138:P138"/>
    <mergeCell ref="F148:I148"/>
  </mergeCells>
  <phoneticPr fontId="10" type="noConversion"/>
  <dataValidations count="9">
    <dataValidation type="list" allowBlank="1" showInputMessage="1" showErrorMessage="1" sqref="D26:D27" xr:uid="{71686283-ADBD-4E90-AE6B-755AF0760028}">
      <formula1>"(Välj),Kondens,Mottryck"</formula1>
    </dataValidation>
    <dataValidation type="list" allowBlank="1" showInputMessage="1" showErrorMessage="1" sqref="D20" xr:uid="{93747715-6EBA-4233-BFD9-EC961CB604D4}">
      <formula1>"(Välj),ECF-blekt,TCF-blekt,Oblekt"</formula1>
    </dataValidation>
    <dataValidation type="list" allowBlank="1" showInputMessage="1" showErrorMessage="1" sqref="D22" xr:uid="{28A5A351-6109-41C5-BA22-87F25FFB6D20}">
      <formula1>"(Välj),Inköpta,Egenproducerade,I huvudsak inköpta,I huvudsak egenproducerade"</formula1>
    </dataValidation>
    <dataValidation type="list" allowBlank="1" showInputMessage="1" showErrorMessage="1" sqref="D14:D15" xr:uid="{3EB20CBE-2CEE-460D-8063-9A75F50F68E2}">
      <formula1>"(Välj),Löv - rundved,Löv - flis,Barr - rundved,Barr - flis"</formula1>
    </dataValidation>
    <dataValidation type="list" allowBlank="1" showInputMessage="1" showErrorMessage="1" sqref="D17:D18" xr:uid="{BAC46200-67A4-465E-8FA7-466292BB5670}">
      <formula1>"(Välj),pappersmassa,dissolvingmassa,annat"</formula1>
    </dataValidation>
    <dataValidation type="list" allowBlank="1" showInputMessage="1" showErrorMessage="1" sqref="D24:D25" xr:uid="{7AA1EA1B-8D65-4D0A-A03B-508D65089344}">
      <formula1>"(Välj), I huvudsak egenproducerad kalk, Betydande mängd inköpt kalk"</formula1>
    </dataValidation>
    <dataValidation type="list" allowBlank="1" showInputMessage="1" showErrorMessage="1" sqref="D32:D33" xr:uid="{96F8DC3E-6B37-4FBB-800E-44D94F2D4834}">
      <formula1>"(Välj),Lignin,Metanol,Annan (ange i kommentarsfältet),Ingen"</formula1>
    </dataValidation>
    <dataValidation type="list" allowBlank="1" showInputMessage="1" showErrorMessage="1" sqref="G32:G34" xr:uid="{56DF2B26-411C-4668-AE76-EE7CCA72F9CC}">
      <formula1>"(Välj),TJ,ton,m3,Nm3,Annan enhet (ange i kommentarsfältet)"</formula1>
    </dataValidation>
    <dataValidation type="list" allowBlank="1" showInputMessage="1" showErrorMessage="1" sqref="J18" xr:uid="{4E829965-A1DC-4B53-9AE6-5CA5C585EC1A}">
      <formula1>$F$17:$F$20</formula1>
    </dataValidation>
  </dataValidations>
  <printOptions gridLines="1"/>
  <pageMargins left="0.31496062992125984" right="0.31496062992125984" top="0.35433070866141736" bottom="0.35433070866141736" header="0.31496062992125984" footer="0.31496062992125984"/>
  <pageSetup paperSize="8" scale="72" fitToHeight="0" pageOrder="overThenDown"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0EBF6-A1D7-4B36-B6A4-B8A4387A4E28}"/>
</file>

<file path=customXml/itemProps2.xml><?xml version="1.0" encoding="utf-8"?>
<ds:datastoreItem xmlns:ds="http://schemas.openxmlformats.org/officeDocument/2006/customXml" ds:itemID="{D7424B72-427B-439C-AD27-9694A94AD035}">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 ds:uri="6908d875-be25-46f5-8ff1-77147f2ebbf4"/>
    <ds:schemaRef ds:uri="87176224-dba4-4793-8e6c-0b313d1fcffc"/>
  </ds:schemaRefs>
</ds:datastoreItem>
</file>

<file path=customXml/itemProps3.xml><?xml version="1.0" encoding="utf-8"?>
<ds:datastoreItem xmlns:ds="http://schemas.openxmlformats.org/officeDocument/2006/customXml" ds:itemID="{63868663-C5C3-46BA-92BE-10B9B2151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Sulfatmassa</vt:lpstr>
      <vt:lpstr>Sulfatmassa!_Hlk160296997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Wallinder, Johan</cp:lastModifiedBy>
  <cp:lastPrinted>2024-02-09T10:12:15Z</cp:lastPrinted>
  <dcterms:created xsi:type="dcterms:W3CDTF">2018-09-17T06:42:26Z</dcterms:created>
  <dcterms:modified xsi:type="dcterms:W3CDTF">2025-04-04T07:12:37Z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y fmtid="{D5CDD505-2E9C-101B-9397-08002B2CF9AE}" pid="4" name="Order">
    <vt:r8>177600</vt:r8>
  </property>
</Properties>
</file>