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aturvardsverket.sharepoint.com/sites/Skogsindustrigruppen/Delade dokument/Energi/Projekt Energiberäkning Skogsind/2024 CIT Renergy/Leveranser dec 2024/Kalkylark/"/>
    </mc:Choice>
  </mc:AlternateContent>
  <xr:revisionPtr revIDLastSave="402" documentId="13_ncr:1_{F0002355-97F7-4D16-86A4-3ED6A9052C6D}" xr6:coauthVersionLast="47" xr6:coauthVersionMax="47" xr10:uidLastSave="{FBA04650-C07D-4DD0-9CF4-C66E8A8C3DE3}"/>
  <bookViews>
    <workbookView minimized="1" xWindow="1560" yWindow="1560" windowWidth="21600" windowHeight="11175" xr2:uid="{81CFD70E-8034-4963-A311-A79E2EEFE8E7}"/>
  </bookViews>
  <sheets>
    <sheet name="Sulfatmassa" sheetId="2" r:id="rId1"/>
  </sheets>
  <definedNames>
    <definedName name="_Hlk160296997" localSheetId="0">Sulfatmassa!$C$53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71" i="2" l="1"/>
  <c r="I78" i="2"/>
  <c r="D54" i="2" l="1"/>
  <c r="I96" i="2"/>
  <c r="D108" i="2"/>
  <c r="D107" i="2" l="1"/>
  <c r="I112" i="2"/>
  <c r="I152" i="2"/>
  <c r="P143" i="2" s="1"/>
  <c r="I151" i="2"/>
  <c r="P142" i="2" s="1"/>
  <c r="I113" i="2"/>
  <c r="P99" i="2" s="1"/>
  <c r="D110" i="2"/>
  <c r="P98" i="2" l="1"/>
  <c r="N56" i="2" l="1"/>
  <c r="P56" i="2"/>
  <c r="P53" i="2"/>
  <c r="D118" i="2"/>
  <c r="D105" i="2"/>
  <c r="D97" i="2"/>
  <c r="D98" i="2" s="1"/>
  <c r="D111" i="2" l="1"/>
  <c r="D153" i="2"/>
  <c r="D131" i="2"/>
  <c r="D128" i="2"/>
  <c r="D121" i="2"/>
  <c r="D87" i="2"/>
  <c r="I72" i="2" s="1"/>
  <c r="D76" i="2"/>
  <c r="D80" i="2" s="1"/>
  <c r="D84" i="2" s="1"/>
  <c r="I99" i="2" l="1"/>
  <c r="N97" i="2" s="1"/>
  <c r="I111" i="2"/>
  <c r="P97" i="2" s="1"/>
  <c r="D132" i="2"/>
  <c r="I117" i="2"/>
  <c r="I118" i="2" s="1"/>
  <c r="I119" i="2" s="1"/>
  <c r="D122" i="2"/>
  <c r="I120" i="2" l="1"/>
  <c r="I121" i="2" s="1"/>
  <c r="I73" i="2"/>
  <c r="I79" i="2" s="1"/>
  <c r="I82" i="2" s="1"/>
  <c r="I83" i="2" s="1"/>
  <c r="I87" i="2" s="1"/>
  <c r="I102" i="2" s="1"/>
  <c r="D157" i="2"/>
  <c r="D156" i="2"/>
  <c r="D158" i="2" l="1"/>
  <c r="I106" i="2" l="1"/>
  <c r="I84" i="2"/>
  <c r="I88" i="2" s="1"/>
  <c r="D149" i="2"/>
  <c r="D148" i="2"/>
  <c r="D139" i="2"/>
  <c r="D138" i="2"/>
  <c r="I103" i="2" l="1"/>
  <c r="N73" i="2"/>
  <c r="N98" i="2"/>
  <c r="N72" i="2"/>
  <c r="I85" i="2"/>
  <c r="I53" i="2"/>
  <c r="D161" i="2" l="1"/>
  <c r="D150" i="2"/>
  <c r="I150" i="2" s="1"/>
  <c r="P141" i="2" s="1"/>
  <c r="D140" i="2"/>
  <c r="D143" i="2" s="1"/>
  <c r="D145" i="2" l="1"/>
  <c r="D142" i="2"/>
  <c r="D162" i="2"/>
  <c r="D154" i="2"/>
  <c r="D146" i="2" l="1"/>
  <c r="I140" i="2" s="1"/>
  <c r="I141" i="2" l="1"/>
  <c r="I144" i="2"/>
  <c r="I137" i="2"/>
  <c r="N141" i="2" s="1"/>
  <c r="I54" i="2"/>
  <c r="N142" i="2" l="1"/>
  <c r="D57" i="2"/>
  <c r="D60" i="2" l="1"/>
  <c r="N53" i="2" l="1"/>
  <c r="D61" i="2" l="1"/>
  <c r="D62" i="2" s="1"/>
  <c r="D65" i="2" s="1"/>
  <c r="I49" i="2" s="1"/>
  <c r="P54" i="2" s="1"/>
  <c r="I57" i="2" l="1"/>
  <c r="N54" i="2" s="1"/>
  <c r="I50" i="2"/>
  <c r="I145" i="2"/>
  <c r="N143" i="2" s="1"/>
  <c r="I58" i="2" l="1"/>
  <c r="N55" i="2" s="1"/>
  <c r="P55" i="2"/>
  <c r="I107" i="2"/>
  <c r="N9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Åkesson, Olof</author>
  </authors>
  <commentList>
    <comment ref="C49" authorId="0" shapeId="0" xr:uid="{BEBAC03D-A8C0-458B-9FFB-D1F2D7D72144}">
      <text>
        <r>
          <rPr>
            <b/>
            <sz val="9"/>
            <color indexed="81"/>
            <rFont val="Tahoma"/>
            <family val="2"/>
          </rPr>
          <t>Åkesson, Olof:</t>
        </r>
        <r>
          <rPr>
            <sz val="9"/>
            <color indexed="81"/>
            <rFont val="Tahoma"/>
            <family val="2"/>
          </rPr>
          <t xml:space="preserve">
el från egen kraftproduktion, men utanför brukets systemgräns, t ex egen ägd vindkraft räknas som inköpt el</t>
        </r>
      </text>
    </comment>
    <comment ref="C70" authorId="0" shapeId="0" xr:uid="{5333E80B-7902-4F81-B318-6EFFD9E9C328}">
      <text>
        <r>
          <rPr>
            <b/>
            <sz val="9"/>
            <color indexed="81"/>
            <rFont val="Tahoma"/>
            <family val="2"/>
          </rPr>
          <t>Åkesson, Olof:</t>
        </r>
        <r>
          <rPr>
            <sz val="9"/>
            <color indexed="81"/>
            <rFont val="Tahoma"/>
            <family val="2"/>
          </rPr>
          <t xml:space="preserve">
Sotånga och ånga som används för att producera kondensel räknas inte in i producerad ånga.</t>
        </r>
      </text>
    </comment>
    <comment ref="C71" authorId="0" shapeId="0" xr:uid="{30156A02-003A-423F-8BED-D117D9D1B784}">
      <text>
        <r>
          <rPr>
            <b/>
            <sz val="9"/>
            <color indexed="81"/>
            <rFont val="Tahoma"/>
            <family val="2"/>
          </rPr>
          <t>Åkesson, Olof:</t>
        </r>
        <r>
          <rPr>
            <sz val="9"/>
            <color indexed="81"/>
            <rFont val="Tahoma"/>
            <family val="2"/>
          </rPr>
          <t xml:space="preserve">
Sotånga och ånga som används för att producera kondensel räknas inte in i producerad ånga.</t>
        </r>
      </text>
    </comment>
  </commentList>
</comments>
</file>

<file path=xl/sharedStrings.xml><?xml version="1.0" encoding="utf-8"?>
<sst xmlns="http://schemas.openxmlformats.org/spreadsheetml/2006/main" count="630" uniqueCount="451">
  <si>
    <t>NAMN PÅ BRUK:</t>
  </si>
  <si>
    <t>PRODUKTION</t>
  </si>
  <si>
    <t>ELFÖRBRUKNING</t>
  </si>
  <si>
    <t>el ink</t>
  </si>
  <si>
    <t>el inköpt</t>
  </si>
  <si>
    <t>el såld</t>
  </si>
  <si>
    <t>el såld till elnätet</t>
  </si>
  <si>
    <t>VÄRMEFÖRBRUKNING</t>
  </si>
  <si>
    <t>ånga producerad i starkgaspanna</t>
  </si>
  <si>
    <t>ånga producerad i elpanna</t>
  </si>
  <si>
    <t>q ink</t>
  </si>
  <si>
    <t>br såld bark</t>
  </si>
  <si>
    <t>SULFATMASSABRUK OINTEGRERAT</t>
  </si>
  <si>
    <t>el br</t>
  </si>
  <si>
    <t>fossilt drivmedel (interna transporter), t.ex. bensin och diesel</t>
  </si>
  <si>
    <t>biodrivmedel (interna transporter), t.ex. biodiesel och etanol</t>
  </si>
  <si>
    <t>br driv fos</t>
  </si>
  <si>
    <t>br driv bio</t>
  </si>
  <si>
    <t>el gem</t>
  </si>
  <si>
    <t>q gem</t>
  </si>
  <si>
    <t>br pump dir</t>
  </si>
  <si>
    <t>br tork dir</t>
  </si>
  <si>
    <t>bränsle som används för att producera direktvärme för torkning av massa, t.ex. direkteldade flingtorkar</t>
  </si>
  <si>
    <t>el använd för värmeproduktion fördelad på torkning av avsalumassa</t>
  </si>
  <si>
    <t>bränsle som används för att producera värme i form av ånga eller hetvatten fördelad på produktionen av pumpmassa</t>
  </si>
  <si>
    <t>bränsle som används för att producera värme i form av ånga eller hetvatten fördelad på torkning av pumpmassa till avsalumassa</t>
  </si>
  <si>
    <t>el pump gem</t>
  </si>
  <si>
    <t>el tork gem</t>
  </si>
  <si>
    <t>el pump br</t>
  </si>
  <si>
    <t>el tork br</t>
  </si>
  <si>
    <t>q pump gem</t>
  </si>
  <si>
    <t>q tork gem</t>
  </si>
  <si>
    <t>fossilt bränsle som används för att producera värme i form av ånga eller hetvatten förderlad på produktionen av pumpmassa</t>
  </si>
  <si>
    <t>fossilt bränsle som används för att producera värme i form av ånga eller hetvatten fördelad på torkningen av massan</t>
  </si>
  <si>
    <t>Q pump</t>
  </si>
  <si>
    <t>Q tork</t>
  </si>
  <si>
    <t>El tork</t>
  </si>
  <si>
    <t>El pump</t>
  </si>
  <si>
    <t>Br pump</t>
  </si>
  <si>
    <t>Br tork</t>
  </si>
  <si>
    <t>Br pump fos</t>
  </si>
  <si>
    <t>Br tork fos</t>
  </si>
  <si>
    <t>el pump uppm</t>
  </si>
  <si>
    <t>el tork uppm</t>
  </si>
  <si>
    <t>q pump uppm</t>
  </si>
  <si>
    <t>q tork uppm</t>
  </si>
  <si>
    <t>Q tot brutto</t>
  </si>
  <si>
    <t>Q tot netto</t>
  </si>
  <si>
    <t>Ma prod</t>
  </si>
  <si>
    <t>elförbrukning för produktion av värme i elpannor och el till övrig panndrift (användning av el som ”bränsle”)</t>
  </si>
  <si>
    <t>ADt</t>
  </si>
  <si>
    <t>TJ</t>
  </si>
  <si>
    <t>E1</t>
  </si>
  <si>
    <t>E2</t>
  </si>
  <si>
    <t>Q1</t>
  </si>
  <si>
    <t>Q2</t>
  </si>
  <si>
    <t>Q4</t>
  </si>
  <si>
    <t>Q3</t>
  </si>
  <si>
    <t>Gult med svart text = Beräknade data</t>
  </si>
  <si>
    <t>E3</t>
  </si>
  <si>
    <t>Orange = Kontroll</t>
  </si>
  <si>
    <t>Benämning</t>
  </si>
  <si>
    <t>Förklaring</t>
  </si>
  <si>
    <t>E4</t>
  </si>
  <si>
    <t>E5</t>
  </si>
  <si>
    <t>E6</t>
  </si>
  <si>
    <t>E7</t>
  </si>
  <si>
    <t>E8</t>
  </si>
  <si>
    <t>E9</t>
  </si>
  <si>
    <t>E10</t>
  </si>
  <si>
    <t>E11</t>
  </si>
  <si>
    <t>E12</t>
  </si>
  <si>
    <t>Blå = Beräknade nyckeltal</t>
  </si>
  <si>
    <t>BRÄNSLEFÖRBRUKNING FOSSIL</t>
  </si>
  <si>
    <t>Q6</t>
  </si>
  <si>
    <t>Q7</t>
  </si>
  <si>
    <t>Q5</t>
  </si>
  <si>
    <t>M1</t>
  </si>
  <si>
    <t>Q8</t>
  </si>
  <si>
    <t>Q9</t>
  </si>
  <si>
    <t>Q10</t>
  </si>
  <si>
    <t>Q11</t>
  </si>
  <si>
    <t>B1</t>
  </si>
  <si>
    <t>B2</t>
  </si>
  <si>
    <t>Förbrukning av värme för produktion av pumpmassa</t>
  </si>
  <si>
    <t>Förbrukning av värme för torkning av avsalumassa</t>
  </si>
  <si>
    <t>B6</t>
  </si>
  <si>
    <t>B7</t>
  </si>
  <si>
    <t>B9</t>
  </si>
  <si>
    <t>NYCKELTAL</t>
  </si>
  <si>
    <t>B11</t>
  </si>
  <si>
    <t>B10</t>
  </si>
  <si>
    <t>F3</t>
  </si>
  <si>
    <t>F4</t>
  </si>
  <si>
    <t>F5</t>
  </si>
  <si>
    <t>F6</t>
  </si>
  <si>
    <t>F7</t>
  </si>
  <si>
    <t>F8</t>
  </si>
  <si>
    <t>Fossilt bränsle för produktion av pumpmassa</t>
  </si>
  <si>
    <t>Fossilt bränsle för torkning av avsalumassa</t>
  </si>
  <si>
    <t>F9</t>
  </si>
  <si>
    <t>F10</t>
  </si>
  <si>
    <t>Kommentarer och noteringar</t>
  </si>
  <si>
    <t>q vtn</t>
  </si>
  <si>
    <t>summa uppmätt primärvärme i massaproduktion och torkning</t>
  </si>
  <si>
    <t>Q12</t>
  </si>
  <si>
    <t>q prod</t>
  </si>
  <si>
    <t>Q13</t>
  </si>
  <si>
    <t>fossil eldningsolja</t>
  </si>
  <si>
    <t>Kontroll (ska vara noll)</t>
  </si>
  <si>
    <t>B12</t>
  </si>
  <si>
    <t>B13</t>
  </si>
  <si>
    <t>B14</t>
  </si>
  <si>
    <t>B15</t>
  </si>
  <si>
    <t>Fossilt bränsle som används för produktion av ånga och varmvatten</t>
  </si>
  <si>
    <t>bränsle som används för att producera direktvärme vid produktion av pumpmassa, t.ex. bränsle till mesaugnen</t>
  </si>
  <si>
    <t>fossilt bränsle som används för att producera direktvärme vid torkning av avsalumassa, t.ex. i direkteldade flingtorkar</t>
  </si>
  <si>
    <t>F2</t>
  </si>
  <si>
    <t>Bränsle för produktion av pumpmassa</t>
  </si>
  <si>
    <t>Bränsle för torkning av avsalumassa</t>
  </si>
  <si>
    <t>F11</t>
  </si>
  <si>
    <t>F12</t>
  </si>
  <si>
    <t>F13</t>
  </si>
  <si>
    <t>Ekvation</t>
  </si>
  <si>
    <t>SKOGENS SULFATMASSABRUK</t>
  </si>
  <si>
    <t>summa egenproducerad värme</t>
  </si>
  <si>
    <t>F1</t>
  </si>
  <si>
    <t>B3</t>
  </si>
  <si>
    <t>Rosa = Celler där data hämtas från annan cell</t>
  </si>
  <si>
    <r>
      <t>Grönt med</t>
    </r>
    <r>
      <rPr>
        <b/>
        <sz val="11"/>
        <color rgb="FF0070C0"/>
        <rFont val="Calibri"/>
        <family val="2"/>
        <scheme val="minor"/>
      </rPr>
      <t xml:space="preserve"> blå text</t>
    </r>
    <r>
      <rPr>
        <b/>
        <sz val="11"/>
        <color theme="1"/>
        <rFont val="Calibri"/>
        <family val="2"/>
        <scheme val="minor"/>
      </rPr>
      <t xml:space="preserve"> = Celler där data ska läggas in</t>
    </r>
  </si>
  <si>
    <t>E13</t>
  </si>
  <si>
    <t>E14</t>
  </si>
  <si>
    <t>Självförsörjningsgrad el</t>
  </si>
  <si>
    <t>Q14</t>
  </si>
  <si>
    <t>B4</t>
  </si>
  <si>
    <t>B5</t>
  </si>
  <si>
    <t>B8</t>
  </si>
  <si>
    <t>B16</t>
  </si>
  <si>
    <t>B17</t>
  </si>
  <si>
    <t>B18</t>
  </si>
  <si>
    <t>B19</t>
  </si>
  <si>
    <t>B20</t>
  </si>
  <si>
    <t>Kontroll, ska vara 0 (noll)</t>
  </si>
  <si>
    <t>F14</t>
  </si>
  <si>
    <t>B21</t>
  </si>
  <si>
    <t>br pump övr</t>
  </si>
  <si>
    <t>br tork övr</t>
  </si>
  <si>
    <t>br pump övr fos</t>
  </si>
  <si>
    <t>br tork övr fos</t>
  </si>
  <si>
    <t>q prim ext</t>
  </si>
  <si>
    <t>q sek ext</t>
  </si>
  <si>
    <t>drivmedel och annat bränsle som används i verksamhet som kan hänföras till produktion av pumpmassa, t.ex. truckar på vedgården</t>
  </si>
  <si>
    <t>br pump dir fos</t>
  </si>
  <si>
    <t>hetvatten som produceras i egen panna (t.ex. oljepanna eller elpanna)  och kondensat från kondensturbin som används i processen</t>
  </si>
  <si>
    <t>Br dir inre</t>
  </si>
  <si>
    <t>Br dir yttre</t>
  </si>
  <si>
    <t>ånga eller varmvatten som köps in från extern leverantör</t>
  </si>
  <si>
    <t>Q15</t>
  </si>
  <si>
    <t>BRÄNSLEFÖRBRUKNING TOTALT</t>
  </si>
  <si>
    <t>Br övr</t>
  </si>
  <si>
    <t>el gem förd pump</t>
  </si>
  <si>
    <t>el gem förd tork</t>
  </si>
  <si>
    <t>q gem förd pump</t>
  </si>
  <si>
    <t>q gem förd tork</t>
  </si>
  <si>
    <t>q gem rest</t>
  </si>
  <si>
    <t>el använd för värmeproduktion fördelad på produktion av pumpmassa</t>
  </si>
  <si>
    <t>El tot tillf</t>
  </si>
  <si>
    <t>Total elförbrukning i massabruket beräknad från produktion och handel (tillförselsidan)</t>
  </si>
  <si>
    <t>uppmätt elförbrukning för produktion av pumpmassa</t>
  </si>
  <si>
    <t>uppmätt elförbrukning för torkning av pumpmassa till avsalumassa och efterföljande hantering</t>
  </si>
  <si>
    <t>summa elförbrukning som uppmätts specifikt för produktion av pumpmassa och torkning</t>
  </si>
  <si>
    <t>el proc uppm</t>
  </si>
  <si>
    <t>el gem uppm</t>
  </si>
  <si>
    <t>uppmätt elförbrukning för gemensamma funktioner, dvs el som används för t.ex. vattenrening, kontor, underhållsverkstad och som inte används i elpannor för värmeproduktion</t>
  </si>
  <si>
    <t>el bal</t>
  </si>
  <si>
    <t>el som förbrukas i gemensamma funktioner eller ingår i gemensam balanspost</t>
  </si>
  <si>
    <t>del av gemensam elförbrukning (inkl gemensam balanspost) som kan fördelas till produktion av pumpmassa baserat på rimliga antaganden och uppskattningar</t>
  </si>
  <si>
    <t>del av gemensam elförbrukning (inkl gemensam balanspost) som kan fördelas till torkning av pumpmassa baserat på rimliga antaganden och uppskattningar</t>
  </si>
  <si>
    <t>el gem rest</t>
  </si>
  <si>
    <t>resterande gemensam elförbrukning som inte tydligt kan fördelas till specifika processavsnitt</t>
  </si>
  <si>
    <t>E15</t>
  </si>
  <si>
    <t>Förbrukning av el för produktion av pumpmassa</t>
  </si>
  <si>
    <t>Förbrukning av el för torkning av avsalumassa</t>
  </si>
  <si>
    <t>q turb</t>
  </si>
  <si>
    <t>q dir</t>
  </si>
  <si>
    <t>q gp</t>
  </si>
  <si>
    <t>q elp</t>
  </si>
  <si>
    <t>ånga som produceras i annan panna, ej är ansluten till turbin, elpanna eller starkgaspanna</t>
  </si>
  <si>
    <t>brutto förbrukning av värme vid massabruket, beräknad från värmeproduktion</t>
  </si>
  <si>
    <t>netto förbrukning av värme vid massabruket - beräknad från värmeproduktion</t>
  </si>
  <si>
    <t>uppmätt förbrukning av primärvärme för produktion av pumpmassa</t>
  </si>
  <si>
    <t>uppmätt förbrukning av primärvärme för torkning av avsalumassa</t>
  </si>
  <si>
    <t>q proc uppm</t>
  </si>
  <si>
    <t>q gem uppm</t>
  </si>
  <si>
    <t>Q tot uppm</t>
  </si>
  <si>
    <t>total uppmätt primärvärmeförbrukning</t>
  </si>
  <si>
    <t>q prim bal</t>
  </si>
  <si>
    <t>q sek→pump</t>
  </si>
  <si>
    <t>q sek→tork</t>
  </si>
  <si>
    <t>sekundärvärme som används för torkning av avsalumassa</t>
  </si>
  <si>
    <t>q pump→sek</t>
  </si>
  <si>
    <t xml:space="preserve">q tork→sek </t>
  </si>
  <si>
    <t>q sek bal</t>
  </si>
  <si>
    <t>värme som förbrukas i gemensamma funktioner eller ingår i gemensamma balansposter</t>
  </si>
  <si>
    <t>resterande gemensam värmeförbrukning som inte tydligt kan fördelas till produktion av pumpmassa eller torkning av massa</t>
  </si>
  <si>
    <t>såld bark och annat fast biobränsle som uppkommit i vedhantering och renseri</t>
  </si>
  <si>
    <t>br eo fos panna</t>
  </si>
  <si>
    <t>br gas fos panna</t>
  </si>
  <si>
    <t>Br panna inre brutto</t>
  </si>
  <si>
    <t>η ext</t>
  </si>
  <si>
    <t>Br panna inre netto</t>
  </si>
  <si>
    <t>br eo fos dir</t>
  </si>
  <si>
    <t>br gas fos dir</t>
  </si>
  <si>
    <t>Kontroll balans direktvärme (ska vara noll)</t>
  </si>
  <si>
    <r>
      <t xml:space="preserve">Summa drivmedel och övrigt bränsle </t>
    </r>
    <r>
      <rPr>
        <sz val="11"/>
        <color theme="1"/>
        <rFont val="Calibri"/>
        <family val="2"/>
        <scheme val="minor"/>
      </rPr>
      <t>(beräknad från bränsleslag)</t>
    </r>
  </si>
  <si>
    <t>drivmedel och annat bränsle som används i verksamhet som kan hänföras till torkning av massa och efterföljande steg, t.ex. truckar för hantering av färdig produkt</t>
  </si>
  <si>
    <r>
      <t xml:space="preserve">Summa drivmedel och övrigt bränsle </t>
    </r>
    <r>
      <rPr>
        <sz val="11"/>
        <color theme="1"/>
        <rFont val="Calibri"/>
        <family val="2"/>
        <scheme val="minor"/>
      </rPr>
      <t>(beräknad från ändamål)</t>
    </r>
  </si>
  <si>
    <t>Summa förbrukning av bränslen, inre systemgräns</t>
  </si>
  <si>
    <t>br pump panna</t>
  </si>
  <si>
    <t>br tork panna</t>
  </si>
  <si>
    <t>x bio eget</t>
  </si>
  <si>
    <t>Br panna yttre, brutto</t>
  </si>
  <si>
    <t>Summa bränsle för värmeproduktion i pannor, yttre systemgräns, brutto</t>
  </si>
  <si>
    <t>Br panna yttre netto</t>
  </si>
  <si>
    <t>Summa bränsle värmeproduktion i pannor, yttre systemgräns, netto</t>
  </si>
  <si>
    <t>Br tot yttre</t>
  </si>
  <si>
    <t>Summa förbrukning av bränslen, yttre systemgräns</t>
  </si>
  <si>
    <t>Summa bränsle för värmeproduktion i pannor, inre systemgräns, brutto</t>
  </si>
  <si>
    <t>Summa bränsle för värmeproduktion i pannor, inre systemgräns, netto</t>
  </si>
  <si>
    <t>Summa bränsle direktvärme, inre systemgräns (beräknad från bränsleslag)</t>
  </si>
  <si>
    <t>Br panna brutto fos</t>
  </si>
  <si>
    <t>Summa fossilt bränsle för värmeproduktion i pannor, brutto</t>
  </si>
  <si>
    <t>Br panna netto fos</t>
  </si>
  <si>
    <t>Summa fossilt bränsle  för värmeproduktion i pannor, netto</t>
  </si>
  <si>
    <t>Fossilt bränsle som används för direktvärme</t>
  </si>
  <si>
    <t>Summa fossilt bränsle direktvärme (beräknat från bränsleslag)</t>
  </si>
  <si>
    <t>fossilt bränsle som används för att producera direktvärme vid produktion av pumpmassa</t>
  </si>
  <si>
    <t>br tork dir fos</t>
  </si>
  <si>
    <t>Summa fossilt bränsle direktvärme (beräknat från ändamål)</t>
  </si>
  <si>
    <t>Br fos övr</t>
  </si>
  <si>
    <t>Summa  övrigt fossilt bränsle (beräknat från bränsleslag)</t>
  </si>
  <si>
    <t>fossilt drivmedel och övrigt fossilt bränsle som används i verksamhet som kan hänföras till produktion av pumpmassa, t.ex. truckar på vedgården</t>
  </si>
  <si>
    <t>fossilt drivmedel och övrigt fossilt bränsle som används i verksamhet som kan hänföras till torkningen av massa och efterföljande steg, t.ex. truckar som hanterar torkad massa</t>
  </si>
  <si>
    <t>Summa  övrigt fossilt bränsle (beräknat från ändamål)</t>
  </si>
  <si>
    <t>br pump panna fos</t>
  </si>
  <si>
    <t>br tork panna fos</t>
  </si>
  <si>
    <t>Br tot fos</t>
  </si>
  <si>
    <t>Summa fossilt bränsle</t>
  </si>
  <si>
    <t>produktion av avsalumassa</t>
  </si>
  <si>
    <t>br annat bio</t>
  </si>
  <si>
    <t>br annat fos</t>
  </si>
  <si>
    <t>bränsle för andra ändamål, bio</t>
  </si>
  <si>
    <t>bränsle för andra ändamål, fossilt</t>
  </si>
  <si>
    <t>fossilt bränsle för andra ändamål</t>
  </si>
  <si>
    <t>Fossilt bränsle övrigt, använt som drivmedel eller för annat ändamål än värme eller direktvärme</t>
  </si>
  <si>
    <t>Bränsle övrigt, använt som drivmedel eller för annat ändamål än värme eller direktvärme</t>
  </si>
  <si>
    <t>Br tot inre netto</t>
  </si>
  <si>
    <t>br bio ink fast</t>
  </si>
  <si>
    <t>inköpt bark, skogsflis och andra fasta biobränslen</t>
  </si>
  <si>
    <t>inköpt beckolja och andra flytande biobränslen</t>
  </si>
  <si>
    <t>inköpt biogas</t>
  </si>
  <si>
    <t>Br bio fast inre</t>
  </si>
  <si>
    <t>bark eller annat fast biobränsle som används för värmeproduktion vid bruket (förbränns i pannor eller används för direktvärme)</t>
  </si>
  <si>
    <t>br fast bio panna</t>
  </si>
  <si>
    <t>br flyt bio panna</t>
  </si>
  <si>
    <t>br gas bio panna</t>
  </si>
  <si>
    <t>br fast bio dir</t>
  </si>
  <si>
    <t>br flyt bio dir</t>
  </si>
  <si>
    <t>br gas bio dir</t>
  </si>
  <si>
    <t>andel av totalt använt fast biobränsle som uppkommit vid bruket</t>
  </si>
  <si>
    <t>Kontroll balans fast biobränsle (ska vara noll)</t>
  </si>
  <si>
    <t>Bränsle som används för produktion av ånga och hetvatten i egna pannor</t>
  </si>
  <si>
    <t>Bränsle som används för direktvärme (tex i mesaugn)</t>
  </si>
  <si>
    <t>sekundärvärme som tillvaratas från produktionen av pumpmassa</t>
  </si>
  <si>
    <t xml:space="preserve">sekundärvärme som tillvaratas från torkningen av avsalumassa </t>
  </si>
  <si>
    <t>sekundärvärme som används för produktion av pumpmassa</t>
  </si>
  <si>
    <t>q övrp</t>
  </si>
  <si>
    <t xml:space="preserve">uppmätt friblåsning av ånga som därmed inte nyttiggörs i produktionen </t>
  </si>
  <si>
    <t>del av gemensam värmeförbrukning (inkl friblåsning och gemensam balanspost)  som kan fördelas till produktion av pumpmassa baserat på rimliga antaganden och uppskattningar</t>
  </si>
  <si>
    <t>del av gemensam värmeförbrukning (inkl friblåsning och gemensam balanspost)  som kan fördelas till torkning av avsalumassa baserat på rimliga antaganden och uppskattningar</t>
  </si>
  <si>
    <t>uppmätt förbrukning av primärvärme för gemensamma funktioner (t.ex. värme för vattenrening, kontor, underhållsverkstad). Inkluderar all uppmätt primärvärmeförbrukning som ej direkt kan hänföras till någon specifik del av produktionen eller till friblåsning.</t>
  </si>
  <si>
    <t>q fribl uppm</t>
  </si>
  <si>
    <t>gemensam elförbrukning som fördelats till, eller med utgångspunkt från andel av uppmätt förbrukning hänförts till produktion av pumpmassa</t>
  </si>
  <si>
    <t>gemensam elförbrukning som fördelats till, eller med utgångspunkt från andel av uppmätt förbrukning hänförts till torkning av pumpmassa till avsalumassa</t>
  </si>
  <si>
    <t>gemensam värmeförbrukning som fördelats till, eller med utgångspunkt från andel av uppmätt förbrukning hänförts till torkning av pumpmassa till avsalumassa</t>
  </si>
  <si>
    <t>gemensam värmeförbrukning som fördelats till, eller med utgångspunkt från andel av uppmätt förbrukning hänförts till produktion av pumpmassa</t>
  </si>
  <si>
    <t>ORT:</t>
  </si>
  <si>
    <t>SKOGEBORG</t>
  </si>
  <si>
    <t>METADATA</t>
  </si>
  <si>
    <t>Område</t>
  </si>
  <si>
    <t>Värde</t>
  </si>
  <si>
    <t>Kommentar</t>
  </si>
  <si>
    <t>Massa</t>
  </si>
  <si>
    <t>Blekning</t>
  </si>
  <si>
    <r>
      <t xml:space="preserve">Ange vilken/vilka typ(er) av blekning som används, och massaproduktion av respektive typ
</t>
    </r>
    <r>
      <rPr>
        <i/>
        <sz val="11"/>
        <color theme="1"/>
        <rFont val="Calibri"/>
        <family val="2"/>
        <scheme val="minor"/>
      </rPr>
      <t>[Infoga rader efter behov (om flera typer av blekning)]</t>
    </r>
  </si>
  <si>
    <t>Produktion av blekkemikalier</t>
  </si>
  <si>
    <t>Ange om använda blekkemikalier är inköpta eller egenproducerade</t>
  </si>
  <si>
    <t>-</t>
  </si>
  <si>
    <t>Kappatal</t>
  </si>
  <si>
    <t>Ange kappatal i koket</t>
  </si>
  <si>
    <t>Energisystem</t>
  </si>
  <si>
    <t>Turbiner</t>
  </si>
  <si>
    <r>
      <t xml:space="preserve">Ange typ av turbin (kondens/mottryck) och antal
</t>
    </r>
    <r>
      <rPr>
        <i/>
        <sz val="11"/>
        <color theme="1"/>
        <rFont val="Calibri"/>
        <family val="2"/>
        <scheme val="minor"/>
      </rPr>
      <t>[Infoga rader efter behov (om flera typer av turbiner)]</t>
    </r>
  </si>
  <si>
    <t>Ångtryck</t>
  </si>
  <si>
    <r>
      <t xml:space="preserve">Lista de ångtryck som används i processen. 
</t>
    </r>
    <r>
      <rPr>
        <i/>
        <sz val="11"/>
        <color theme="1"/>
        <rFont val="Calibri"/>
        <family val="2"/>
        <scheme val="minor"/>
      </rPr>
      <t>[Infoga rader efter behov]</t>
    </r>
  </si>
  <si>
    <t>bar(a)</t>
  </si>
  <si>
    <t>[Kommentera vilka processavsnitt som använder respektive ångtryck]</t>
  </si>
  <si>
    <t>Produktion av specialprodukt</t>
  </si>
  <si>
    <r>
      <t xml:space="preserve">Lista de specialprodukter som produceras vid bruket, och produktion av respektive typ
</t>
    </r>
    <r>
      <rPr>
        <i/>
        <sz val="11"/>
        <color theme="1"/>
        <rFont val="Calibri"/>
        <family val="2"/>
        <scheme val="minor"/>
      </rPr>
      <t>[Infoga rader efter behov]</t>
    </r>
  </si>
  <si>
    <t>Grå = Indata, flerval</t>
  </si>
  <si>
    <t>br bio eget fast</t>
  </si>
  <si>
    <t>El tot uppm</t>
  </si>
  <si>
    <t>Total uppmätt förbrukning av el i massabruket</t>
  </si>
  <si>
    <r>
      <t xml:space="preserve">Ange vilken typ av vedråvara som används
</t>
    </r>
    <r>
      <rPr>
        <i/>
        <sz val="11"/>
        <color theme="1"/>
        <rFont val="Calibri"/>
        <family val="2"/>
        <scheme val="minor"/>
      </rPr>
      <t>[Infoga rader efter behov (om flera typer av vedråvara)]</t>
    </r>
  </si>
  <si>
    <t>Vedråvara</t>
  </si>
  <si>
    <t>Enhet</t>
  </si>
  <si>
    <t>Special-produkter</t>
  </si>
  <si>
    <t>Massatyp</t>
  </si>
  <si>
    <t>GJ/ADt</t>
  </si>
  <si>
    <t>Biobränslen - övergripande balans</t>
  </si>
  <si>
    <r>
      <t xml:space="preserve">Ange typ av massa
</t>
    </r>
    <r>
      <rPr>
        <i/>
        <sz val="11"/>
        <rFont val="Calibri"/>
        <family val="2"/>
        <scheme val="minor"/>
      </rPr>
      <t>[Infoga rader efter behov (om flera typer ]</t>
    </r>
  </si>
  <si>
    <t>balanspost för el, avvikelse mellan tillförsel och uppmätt användning (inkluderar t.ex. förluster, ouppmätt förbrukning, mätfel osv)</t>
  </si>
  <si>
    <t>balanspost för primärvärme, avvikelse mellan produktion och uppmätt förbrukning (inkluderar förluster, ouppmätt förbrukning, mätfel osv)</t>
  </si>
  <si>
    <t>egengenererat biobränsle (t.ex. bark) som uppkommit utanför ”inre systemgräns” på bruket (dvs i vedhantering/renseri)</t>
  </si>
  <si>
    <t>bark, spån och annat fast biobränsle</t>
  </si>
  <si>
    <t>övriga fossila bränslen, t.ex. gasol och naturgas</t>
  </si>
  <si>
    <t>br ext prim värme</t>
  </si>
  <si>
    <t>Inköpt kalk</t>
  </si>
  <si>
    <t>Ange om bränd kalk köps in på grund av begränsad kapacitet i mesaugnen. Ange andelen inköpt kalk av total kalkförbrukning.</t>
  </si>
  <si>
    <t>vikt%</t>
  </si>
  <si>
    <t>η fos ext</t>
  </si>
  <si>
    <t>el producerad som mottryckskraft i turbin vid bruket</t>
  </si>
  <si>
    <t>el prod kond</t>
  </si>
  <si>
    <t>el producerad som kondenskraft i turbin vid bruket</t>
  </si>
  <si>
    <t>ånga som tillförs processen efter passage av mottrycksproduktion, dvs ånga ut från turbiner anslutna till sodapanna, fastbränslepanna eller annan panna</t>
  </si>
  <si>
    <t>direktreducerad ånga som tillförs processen från sodapanna, fastbränslepanna eller annan panna utan att passera mottrycksturbin</t>
  </si>
  <si>
    <t>q prim kond</t>
  </si>
  <si>
    <t>ånga som används för produktion av kondensel</t>
  </si>
  <si>
    <t>sekundärvärme från bruket som säljs till extern förbrukare</t>
  </si>
  <si>
    <t>bränsle som använts för att producera primärvärme som levereras externt (t.ex. till fjärrvärme)</t>
  </si>
  <si>
    <t>egenproducerad och inköpt bark och annat fast biobränsle</t>
  </si>
  <si>
    <t>bränsle som använts för att producera kondensel</t>
  </si>
  <si>
    <t>B22</t>
  </si>
  <si>
    <t>η kond</t>
  </si>
  <si>
    <t>verkningsgrad för barkpanna eller annan energipanna som producerar ånga för kondenselproduktion. Om inte verkningsgraden är känd för pannan sätts den schablonmässigt till 85 %.</t>
  </si>
  <si>
    <t>η fos kond</t>
  </si>
  <si>
    <t>verkningsgrad för fossileldad energipanna som producerar ånga för kondenselproduktion. Sätts schablonmässigt till 90% om  verkningsgraden för pannan inte är känd. Lämnas tom om fossilt bränsle aldrig används vid kondensdrift.</t>
  </si>
  <si>
    <t>fossilt bränsle som gått åt för att producera kondensel</t>
  </si>
  <si>
    <t>F15</t>
  </si>
  <si>
    <t>F16</t>
  </si>
  <si>
    <t>primärvärme som säljs till extern förbrukare</t>
  </si>
  <si>
    <t>se PM avsnitt 2.4 'Värme' för ytterligare instruktioner om hur producerad och förbrukad ånga ska anges</t>
  </si>
  <si>
    <t>br kondensel</t>
  </si>
  <si>
    <t>fossilt bränsle som använts för att producera primärvärme som levereras externt (t.ex. till fjärrvärme).</t>
  </si>
  <si>
    <t>Barr - rundved</t>
  </si>
  <si>
    <t>pappersmassa</t>
  </si>
  <si>
    <t>ECF-blekt</t>
  </si>
  <si>
    <t>Barr - flis</t>
  </si>
  <si>
    <t>Egenproducerade</t>
  </si>
  <si>
    <t>I huvudsak egenproducerad kalk</t>
  </si>
  <si>
    <t>Mottryck</t>
  </si>
  <si>
    <t>m3</t>
  </si>
  <si>
    <t>[Ange ungefärlig andel av respektive typ (om flera används)]</t>
  </si>
  <si>
    <t>%</t>
  </si>
  <si>
    <t>dissolvingmassa</t>
  </si>
  <si>
    <t>[Om betydande mängd inköpt kalk, ange ungefärlig andel inköpt]</t>
  </si>
  <si>
    <t>Kondens</t>
  </si>
  <si>
    <t>Metanol</t>
  </si>
  <si>
    <t>Lignin</t>
  </si>
  <si>
    <t>såld tallolja och terpentin</t>
  </si>
  <si>
    <t>B23</t>
  </si>
  <si>
    <t>B24</t>
  </si>
  <si>
    <t>Br tot inre netto alt</t>
  </si>
  <si>
    <t>Br pump alt</t>
  </si>
  <si>
    <t>Br tork alt</t>
  </si>
  <si>
    <t>Förbrukning av bränsle för produktion av pumpmassa</t>
  </si>
  <si>
    <t>Förbrukning av bränsle för torkning av avsalumassa</t>
  </si>
  <si>
    <t>B25</t>
  </si>
  <si>
    <t>B26</t>
  </si>
  <si>
    <t>B27</t>
  </si>
  <si>
    <t>B28</t>
  </si>
  <si>
    <t>B29</t>
  </si>
  <si>
    <t>F17</t>
  </si>
  <si>
    <t>F18</t>
  </si>
  <si>
    <t>F19</t>
  </si>
  <si>
    <t>F20</t>
  </si>
  <si>
    <t>F21</t>
  </si>
  <si>
    <t>Br pump fos alt</t>
  </si>
  <si>
    <t>Br tot fos alt</t>
  </si>
  <si>
    <t>Br fos dir</t>
  </si>
  <si>
    <t>balanspost för sekundärvärme, avvikelse mellan summan av värmekällor och värmesänkor (hänförs till gemensamma funktioner)</t>
  </si>
  <si>
    <t>E16</t>
  </si>
  <si>
    <t>Q16</t>
  </si>
  <si>
    <t>B30</t>
  </si>
  <si>
    <t>E22</t>
  </si>
  <si>
    <t>F23</t>
  </si>
  <si>
    <t>Värmeförbrukning</t>
  </si>
  <si>
    <t>Bränsleförbrukning</t>
  </si>
  <si>
    <t>Elförbrukning</t>
  </si>
  <si>
    <t>Fossil bränsleförbrukning</t>
  </si>
  <si>
    <t>E17</t>
  </si>
  <si>
    <t>E18</t>
  </si>
  <si>
    <t>E19</t>
  </si>
  <si>
    <t xml:space="preserve"> - totalt för bruket per producerad mängd torkad avsalumassa</t>
  </si>
  <si>
    <t xml:space="preserve"> - per producerad mängd pumpmassa</t>
  </si>
  <si>
    <t xml:space="preserve"> - för torkning, per producerad mängd avsalumassa</t>
  </si>
  <si>
    <t xml:space="preserve"> - för torkning per producerad mängd avsalumassa</t>
  </si>
  <si>
    <t>Br tork fos alt</t>
  </si>
  <si>
    <t>br såld tall/terp</t>
  </si>
  <si>
    <t>alt 0</t>
  </si>
  <si>
    <t>alt 1</t>
  </si>
  <si>
    <t>Versionsdatum för beräkningsmodellen</t>
  </si>
  <si>
    <t>Datum för aktuell beräkning</t>
  </si>
  <si>
    <t>Verksamhetsår som beräkningen avser</t>
  </si>
  <si>
    <t>OBS! Inlagda värden är endast till för att vara exempel på hur man lägger in data, och för kontroll av att formlerna fungerar. Data är mer eller mindre slumpvis valda och representerar inte något verkligt bruk.</t>
  </si>
  <si>
    <t>el prod mot</t>
  </si>
  <si>
    <t>Summa bränsle direktvärme, inre systemgräns (beräknad från ändamål)</t>
  </si>
  <si>
    <t>Summa bränsle direktvärme, yttre systemgräns (beräknad från bränsleslag)</t>
  </si>
  <si>
    <t>202X-XX-XX</t>
  </si>
  <si>
    <t>202X</t>
  </si>
  <si>
    <t>E20</t>
  </si>
  <si>
    <t>Sålda energiprodukter, inre systemgräns</t>
  </si>
  <si>
    <t>Summa sålt energiprod som uppkommit inom inre systemgräns</t>
  </si>
  <si>
    <t>Br sålt inre</t>
  </si>
  <si>
    <t>br kondensel fos</t>
  </si>
  <si>
    <t>övriga sålda energiprodukter, t ex lignin, metanol, exkl. bark och annat biobränsle som uppkommer i vedhantering/renseri</t>
  </si>
  <si>
    <t>br sålt övr</t>
  </si>
  <si>
    <t>Alternativ 0: all elanvändning, inkl el till elpannor</t>
  </si>
  <si>
    <t>Alternativ 1: exkl el som används i elpanna för värmeproduktion</t>
  </si>
  <si>
    <t>Värd</t>
  </si>
  <si>
    <t>Alternativ 1: enbart bränsle för annat ändamål än värmeproduktion i pannor, inre systemgräns</t>
  </si>
  <si>
    <t>Alternativ 2: all användning av bränsle (inkl pannor), men yttre systemgräns (används ej för nyckeltal)</t>
  </si>
  <si>
    <t>Alternativ 0: all bränsleförbrukning, inkl  bränsle till pannor, inre systemgräns</t>
  </si>
  <si>
    <t>Alternativ 1: exkl bränsle till pannor, inre systemgräns</t>
  </si>
  <si>
    <t>Alternativ 0: all fossil bränsleförbrukning, inkl  bränsle till pannor</t>
  </si>
  <si>
    <t>Alternativ 1: exkl bränsle till pannor</t>
  </si>
  <si>
    <t>Alternativ 1: enbart bränsle för annat ändamål än värmeproduktion i pannor</t>
  </si>
  <si>
    <r>
      <rPr>
        <b/>
        <sz val="11"/>
        <color theme="1"/>
        <rFont val="Calibri"/>
        <family val="2"/>
        <scheme val="minor"/>
      </rPr>
      <t xml:space="preserve">Övriga upplysningar </t>
    </r>
    <r>
      <rPr>
        <i/>
        <sz val="11"/>
        <color theme="1"/>
        <rFont val="Calibri"/>
        <family val="2"/>
        <scheme val="minor"/>
      </rPr>
      <t>(exempelvis: Om data bygger på annat än huvudsakligen kontinuerlig mätning; Viktiga skillnader jämfört med tidigare år; Viktiga skillnader jämfört med liknande bruk; Andra levererade nyttor och tjänster (t.ex. flexibilitet i effektuttag), som påverkar energianvändning; Övrigt som är viktigt att beakta vid tolkning av nyckeltalen)</t>
    </r>
  </si>
  <si>
    <t>el ext</t>
  </si>
  <si>
    <t>q sek såld</t>
  </si>
  <si>
    <t>br såld prim värme</t>
  </si>
  <si>
    <t>br såld prim värme fos</t>
  </si>
  <si>
    <t>q prim såld</t>
  </si>
  <si>
    <t>br ext värme fos</t>
  </si>
  <si>
    <t>el som används i egna processer utanför systemgränsen för konventionell massaproduktion (t.ex. för upparbetning av biprodukter som lignin eller metanol)</t>
  </si>
  <si>
    <t>primärvärme som används i egna processer utanför systemgränsen för konventionell massaproduktion (t.ex. för upparbetning av biprodukter som lignin eller metanol)</t>
  </si>
  <si>
    <t>sekundärvärme som används i egna processer utanför systemgränsen för konventionell massaproduktion (t.ex. för upparbetning av biprodukter som lignin eller metanol)</t>
  </si>
  <si>
    <t>verkningsgrad för barkpanna eller annan energipanna som producerar ånga som levereras externt eller används vid bruket, men i anläggning utanför systemgräns för konventionell massaproduktion. Om inte verkningsgraden för pannan är känd sätts den schablonmässigt till 85 %.</t>
  </si>
  <si>
    <t>bränsle som använts för att producera primärvärme som används vid bruket, men utanför systemgränsen för massaproduktionen</t>
  </si>
  <si>
    <t>verkningsgrad för fossileldad energipanna som producerar ånga som levereras externt eller används vid bruket, men i anläggning utanför systemgräns för konventionell massaproduktion. Om inte verkningsgraden för pannan är känd sätts den schablonmässigt till 90 %. Lämnas tom om fossilt bränsle aldrig används för att producera sådan värme.</t>
  </si>
  <si>
    <t>fossilt bränsle som använts för att producera primärvärme som används vid bruket, men utanför systemgränsen för massaproduktionen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</si>
</sst>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0"/>
  </numFmts>
  <fonts count="29" x14ac:knownFonts="1">
    <font>
      <sz val="11"/>
      <color theme="1"/>
      <name val="Calibri"/>
      <family val="2"/>
      <scheme val="minor"/>
    </font>
    <font>
      <b/>
      <sz val="11"/>
      <color theme="1"/>
      <name val="Calibri"/>
      <family val="2"/>
      <scheme val="minor"/>
    </font>
    <font>
      <b/>
      <i/>
      <sz val="18"/>
      <color theme="3" tint="-0.249977111117893"/>
      <name val="Franklin Gothic Book"/>
      <family val="2"/>
    </font>
    <font>
      <i/>
      <sz val="11"/>
      <color theme="1"/>
      <name val="Calibri"/>
      <family val="2"/>
      <scheme val="minor"/>
    </font>
    <font>
      <sz val="11"/>
      <color theme="3" tint="-0.249977111117893"/>
      <name val="Calibri"/>
      <family val="2"/>
      <scheme val="minor"/>
    </font>
    <font>
      <b/>
      <sz val="11"/>
      <color theme="3" tint="-0.249977111117893"/>
      <name val="Calibri"/>
      <family val="2"/>
      <scheme val="minor"/>
    </font>
    <font>
      <sz val="12"/>
      <color theme="1"/>
      <name val="Calibri"/>
      <family val="2"/>
      <scheme val="minor"/>
    </font>
    <font>
      <sz val="11"/>
      <name val="Calibri"/>
      <family val="2"/>
      <scheme val="minor"/>
    </font>
    <font>
      <b/>
      <sz val="11"/>
      <color rgb="FFFF0000"/>
      <name val="Calibri"/>
      <family val="2"/>
      <scheme val="minor"/>
    </font>
    <font>
      <sz val="11"/>
      <color theme="4"/>
      <name val="Calibri"/>
      <family val="2"/>
      <scheme val="minor"/>
    </font>
    <font>
      <sz val="8"/>
      <name val="Calibri"/>
      <family val="2"/>
      <scheme val="minor"/>
    </font>
    <font>
      <b/>
      <sz val="16"/>
      <color theme="1"/>
      <name val="Calibri"/>
      <family val="2"/>
      <scheme val="minor"/>
    </font>
    <font>
      <sz val="11"/>
      <color rgb="FF0070C0"/>
      <name val="Calibri"/>
      <family val="2"/>
      <scheme val="minor"/>
    </font>
    <font>
      <b/>
      <sz val="11"/>
      <color rgb="FF0070C0"/>
      <name val="Calibri"/>
      <family val="2"/>
      <scheme val="minor"/>
    </font>
    <font>
      <sz val="9"/>
      <color indexed="81"/>
      <name val="Tahoma"/>
      <family val="2"/>
    </font>
    <font>
      <b/>
      <sz val="9"/>
      <color indexed="81"/>
      <name val="Tahoma"/>
      <family val="2"/>
    </font>
    <font>
      <sz val="11"/>
      <color rgb="FFFF0000"/>
      <name val="Calibri"/>
      <family val="2"/>
      <scheme val="minor"/>
    </font>
    <font>
      <b/>
      <sz val="16"/>
      <color theme="3" tint="-0.249977111117893"/>
      <name val="Calibri"/>
      <family val="2"/>
      <scheme val="minor"/>
    </font>
    <font>
      <b/>
      <i/>
      <sz val="11"/>
      <color theme="1"/>
      <name val="Calibri"/>
      <family val="2"/>
      <scheme val="minor"/>
    </font>
    <font>
      <sz val="11"/>
      <color theme="1"/>
      <name val="Calibri"/>
      <family val="2"/>
      <scheme val="minor"/>
    </font>
    <font>
      <b/>
      <i/>
      <sz val="11"/>
      <name val="Calibri"/>
      <family val="2"/>
      <scheme val="minor"/>
    </font>
    <font>
      <b/>
      <sz val="11"/>
      <name val="Calibri"/>
      <family val="2"/>
      <scheme val="minor"/>
    </font>
    <font>
      <b/>
      <sz val="16"/>
      <color rgb="FFFF0000"/>
      <name val="Calibri"/>
      <family val="2"/>
      <scheme val="minor"/>
    </font>
    <font>
      <i/>
      <sz val="11"/>
      <name val="Calibri"/>
      <family val="2"/>
      <scheme val="minor"/>
    </font>
    <font>
      <sz val="14"/>
      <color theme="1"/>
      <name val="Calibri"/>
      <family val="2"/>
      <scheme val="minor"/>
    </font>
    <font>
      <b/>
      <sz val="16"/>
      <color rgb="FF0070C0"/>
      <name val="Calibri"/>
      <family val="2"/>
      <scheme val="minor"/>
    </font>
    <font>
      <b/>
      <sz val="12"/>
      <name val="Calibri"/>
      <family val="2"/>
      <scheme val="minor"/>
    </font>
    <font>
      <b/>
      <sz val="16"/>
      <name val="Calibri"/>
      <family val="2"/>
      <scheme val="minor"/>
    </font>
    <font>
      <b/>
      <sz val="14"/>
      <color rgb="FFFF0000"/>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6" tint="0.39997558519241921"/>
        <bgColor indexed="65"/>
      </patternFill>
    </fill>
  </fills>
  <borders count="45">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right style="medium">
        <color indexed="64"/>
      </right>
      <top style="medium">
        <color indexed="64"/>
      </top>
      <bottom style="medium">
        <color indexed="64"/>
      </bottom>
      <diagonal/>
    </border>
    <border>
      <left style="thin">
        <color theme="0" tint="-0.14996795556505021"/>
      </left>
      <right/>
      <top style="thin">
        <color theme="0" tint="-0.14993743705557422"/>
      </top>
      <bottom style="thin">
        <color theme="0" tint="-0.14996795556505021"/>
      </bottom>
      <diagonal/>
    </border>
    <border>
      <left style="thin">
        <color theme="0" tint="-0.14996795556505021"/>
      </left>
      <right/>
      <top style="thin">
        <color indexed="64"/>
      </top>
      <bottom style="thin">
        <color theme="0" tint="-0.14993743705557422"/>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19" fillId="0" borderId="0" applyFont="0" applyFill="0" applyBorder="0" applyAlignment="0" applyProtection="0"/>
    <xf numFmtId="0" fontId="19" fillId="9" borderId="0" applyNumberFormat="0" applyBorder="0" applyAlignment="0" applyProtection="0"/>
  </cellStyleXfs>
  <cellXfs count="290">
    <xf numFmtId="0" fontId="0" fillId="0" borderId="0" xfId="0"/>
    <xf numFmtId="0" fontId="2" fillId="0" borderId="0" xfId="0" applyFont="1"/>
    <xf numFmtId="0" fontId="0" fillId="0" borderId="0" xfId="0" applyAlignment="1">
      <alignment wrapText="1"/>
    </xf>
    <xf numFmtId="0" fontId="1" fillId="0" borderId="0" xfId="0" applyFont="1"/>
    <xf numFmtId="0" fontId="0" fillId="0" borderId="1" xfId="0" applyBorder="1" applyAlignment="1">
      <alignment wrapText="1"/>
    </xf>
    <xf numFmtId="0" fontId="1" fillId="0" borderId="0" xfId="0" applyFont="1" applyAlignment="1">
      <alignment wrapText="1"/>
    </xf>
    <xf numFmtId="0" fontId="17" fillId="0" borderId="0" xfId="0" applyFont="1"/>
    <xf numFmtId="0" fontId="17" fillId="0" borderId="1" xfId="0" applyFont="1" applyBorder="1"/>
    <xf numFmtId="0" fontId="0" fillId="5" borderId="0" xfId="0" applyFill="1" applyAlignment="1">
      <alignment wrapText="1"/>
    </xf>
    <xf numFmtId="0" fontId="1" fillId="5" borderId="0" xfId="0" applyFont="1" applyFill="1" applyAlignment="1">
      <alignment wrapText="1"/>
    </xf>
    <xf numFmtId="0" fontId="5" fillId="0" borderId="1" xfId="0" applyFont="1" applyBorder="1" applyAlignment="1">
      <alignment wrapText="1"/>
    </xf>
    <xf numFmtId="0" fontId="4" fillId="0" borderId="0" xfId="0" applyFont="1" applyAlignment="1">
      <alignment wrapText="1"/>
    </xf>
    <xf numFmtId="3" fontId="9" fillId="5" borderId="0" xfId="0" applyNumberFormat="1" applyFont="1" applyFill="1" applyAlignment="1">
      <alignment wrapText="1"/>
    </xf>
    <xf numFmtId="0" fontId="4" fillId="5" borderId="0" xfId="0" applyFont="1" applyFill="1" applyAlignment="1">
      <alignment wrapText="1"/>
    </xf>
    <xf numFmtId="3" fontId="9" fillId="0" borderId="0" xfId="0" applyNumberFormat="1" applyFont="1" applyAlignment="1">
      <alignment wrapText="1"/>
    </xf>
    <xf numFmtId="0" fontId="6" fillId="0" borderId="0" xfId="0" applyFont="1" applyAlignment="1">
      <alignment wrapText="1"/>
    </xf>
    <xf numFmtId="0" fontId="16" fillId="0" borderId="0" xfId="0" applyFont="1" applyAlignment="1">
      <alignment wrapText="1"/>
    </xf>
    <xf numFmtId="2" fontId="1" fillId="0" borderId="0" xfId="0" applyNumberFormat="1" applyFont="1" applyAlignment="1">
      <alignment horizontal="right" wrapText="1"/>
    </xf>
    <xf numFmtId="0" fontId="16" fillId="5" borderId="0" xfId="0" applyFont="1" applyFill="1" applyAlignment="1">
      <alignment wrapText="1"/>
    </xf>
    <xf numFmtId="3" fontId="0" fillId="5" borderId="0" xfId="0" applyNumberFormat="1" applyFill="1" applyAlignment="1">
      <alignment wrapText="1"/>
    </xf>
    <xf numFmtId="0" fontId="3" fillId="0" borderId="0" xfId="0" applyFont="1" applyAlignment="1">
      <alignment wrapText="1"/>
    </xf>
    <xf numFmtId="0" fontId="11" fillId="0" borderId="2" xfId="0" applyFont="1" applyBorder="1"/>
    <xf numFmtId="2" fontId="1" fillId="6" borderId="4" xfId="0" applyNumberFormat="1" applyFont="1" applyFill="1" applyBorder="1" applyAlignment="1">
      <alignment horizontal="right" wrapText="1"/>
    </xf>
    <xf numFmtId="0" fontId="0" fillId="0" borderId="9" xfId="0" applyBorder="1" applyAlignment="1">
      <alignment wrapText="1"/>
    </xf>
    <xf numFmtId="0" fontId="7" fillId="0" borderId="0" xfId="0" applyFont="1" applyAlignment="1">
      <alignment wrapText="1"/>
    </xf>
    <xf numFmtId="0" fontId="1" fillId="0" borderId="9" xfId="0" applyFont="1" applyBorder="1" applyAlignment="1">
      <alignment wrapText="1"/>
    </xf>
    <xf numFmtId="0" fontId="1" fillId="0" borderId="0" xfId="0" applyFont="1" applyAlignment="1">
      <alignment horizontal="center" wrapText="1"/>
    </xf>
    <xf numFmtId="0" fontId="1" fillId="0" borderId="17" xfId="0" applyFont="1" applyBorder="1" applyAlignment="1">
      <alignment wrapText="1"/>
    </xf>
    <xf numFmtId="0" fontId="1" fillId="0" borderId="18" xfId="0" applyFont="1" applyBorder="1" applyAlignment="1">
      <alignment wrapText="1"/>
    </xf>
    <xf numFmtId="0" fontId="0" fillId="0" borderId="0" xfId="0" applyAlignment="1">
      <alignment horizontal="center" wrapText="1"/>
    </xf>
    <xf numFmtId="0" fontId="1" fillId="0" borderId="19" xfId="0" applyFont="1" applyBorder="1" applyAlignment="1">
      <alignment wrapText="1"/>
    </xf>
    <xf numFmtId="0" fontId="1" fillId="0" borderId="20" xfId="0" applyFont="1" applyBorder="1" applyAlignment="1">
      <alignment horizontal="center" wrapText="1"/>
    </xf>
    <xf numFmtId="0" fontId="1" fillId="0" borderId="20" xfId="0" applyFont="1" applyBorder="1" applyAlignment="1">
      <alignment wrapText="1"/>
    </xf>
    <xf numFmtId="0" fontId="1" fillId="0" borderId="16" xfId="0" applyFont="1" applyBorder="1" applyAlignment="1">
      <alignment horizontal="center" wrapText="1"/>
    </xf>
    <xf numFmtId="0" fontId="18" fillId="0" borderId="9" xfId="0" applyFont="1" applyBorder="1" applyAlignment="1">
      <alignment wrapText="1"/>
    </xf>
    <xf numFmtId="0" fontId="18" fillId="0" borderId="9" xfId="0" applyFont="1" applyBorder="1" applyAlignment="1">
      <alignment horizontal="left" wrapText="1"/>
    </xf>
    <xf numFmtId="0" fontId="0" fillId="0" borderId="0" xfId="0" applyAlignment="1">
      <alignment horizontal="right" wrapText="1"/>
    </xf>
    <xf numFmtId="0" fontId="0" fillId="0" borderId="1" xfId="0" applyBorder="1" applyAlignment="1">
      <alignment horizontal="right" wrapText="1"/>
    </xf>
    <xf numFmtId="0" fontId="0" fillId="0" borderId="17" xfId="0" applyBorder="1" applyAlignment="1">
      <alignment wrapText="1"/>
    </xf>
    <xf numFmtId="3" fontId="0" fillId="0" borderId="0" xfId="0" applyNumberFormat="1" applyAlignment="1">
      <alignment horizontal="right" wrapText="1"/>
    </xf>
    <xf numFmtId="0" fontId="7" fillId="0" borderId="1" xfId="0" applyFont="1" applyBorder="1" applyAlignment="1">
      <alignment horizontal="right" wrapText="1"/>
    </xf>
    <xf numFmtId="0" fontId="0" fillId="0" borderId="9" xfId="0" applyBorder="1" applyAlignment="1">
      <alignment horizontal="right" wrapText="1"/>
    </xf>
    <xf numFmtId="0" fontId="0" fillId="0" borderId="0" xfId="0" applyAlignment="1">
      <alignment horizontal="left" wrapText="1"/>
    </xf>
    <xf numFmtId="1" fontId="0" fillId="0" borderId="0" xfId="0" applyNumberFormat="1" applyAlignment="1">
      <alignment horizontal="right" wrapText="1"/>
    </xf>
    <xf numFmtId="164" fontId="0" fillId="0" borderId="0" xfId="0" applyNumberFormat="1" applyAlignment="1">
      <alignment wrapText="1"/>
    </xf>
    <xf numFmtId="0" fontId="1" fillId="0" borderId="1" xfId="0" applyFont="1" applyBorder="1" applyAlignment="1">
      <alignment wrapText="1"/>
    </xf>
    <xf numFmtId="0" fontId="5" fillId="0" borderId="0" xfId="0" applyFont="1" applyAlignment="1">
      <alignment wrapText="1"/>
    </xf>
    <xf numFmtId="0" fontId="8" fillId="0" borderId="0" xfId="0" applyFont="1" applyAlignment="1">
      <alignment horizontal="left" wrapText="1"/>
    </xf>
    <xf numFmtId="0" fontId="0" fillId="0" borderId="20" xfId="0" applyBorder="1" applyAlignment="1">
      <alignment wrapText="1"/>
    </xf>
    <xf numFmtId="3" fontId="9" fillId="3" borderId="16" xfId="0" applyNumberFormat="1" applyFont="1" applyFill="1" applyBorder="1" applyAlignment="1">
      <alignment horizontal="left" wrapText="1"/>
    </xf>
    <xf numFmtId="0" fontId="1" fillId="0" borderId="19" xfId="0" applyFont="1" applyBorder="1" applyAlignment="1">
      <alignment horizontal="center" wrapText="1"/>
    </xf>
    <xf numFmtId="0" fontId="0" fillId="0" borderId="8" xfId="0" applyBorder="1" applyAlignment="1">
      <alignment horizontal="center" wrapText="1"/>
    </xf>
    <xf numFmtId="164" fontId="0" fillId="4" borderId="10" xfId="0" applyNumberFormat="1" applyFill="1" applyBorder="1" applyAlignment="1">
      <alignment horizontal="right" wrapText="1"/>
    </xf>
    <xf numFmtId="0" fontId="0" fillId="0" borderId="13" xfId="0" applyBorder="1" applyAlignment="1">
      <alignment horizontal="center" wrapText="1"/>
    </xf>
    <xf numFmtId="164" fontId="0" fillId="4" borderId="14" xfId="0" applyNumberFormat="1" applyFill="1" applyBorder="1" applyAlignment="1">
      <alignment horizontal="right" wrapText="1"/>
    </xf>
    <xf numFmtId="0" fontId="0" fillId="0" borderId="11" xfId="0" applyBorder="1" applyAlignment="1">
      <alignment horizontal="center" wrapText="1"/>
    </xf>
    <xf numFmtId="164" fontId="0" fillId="4" borderId="12" xfId="0" applyNumberFormat="1" applyFill="1" applyBorder="1" applyAlignment="1">
      <alignment horizontal="right" wrapText="1"/>
    </xf>
    <xf numFmtId="1" fontId="0" fillId="4" borderId="12" xfId="0" applyNumberFormat="1" applyFill="1" applyBorder="1" applyAlignment="1">
      <alignment horizontal="right" wrapText="1"/>
    </xf>
    <xf numFmtId="1" fontId="0" fillId="4" borderId="14" xfId="0" applyNumberFormat="1" applyFill="1" applyBorder="1" applyAlignment="1">
      <alignment horizontal="right" wrapText="1"/>
    </xf>
    <xf numFmtId="3" fontId="0" fillId="4" borderId="12" xfId="0" applyNumberFormat="1" applyFill="1" applyBorder="1" applyAlignment="1">
      <alignment horizontal="right" wrapText="1"/>
    </xf>
    <xf numFmtId="3" fontId="0" fillId="4" borderId="10" xfId="0" applyNumberFormat="1" applyFill="1" applyBorder="1" applyAlignment="1">
      <alignment horizontal="right" wrapText="1"/>
    </xf>
    <xf numFmtId="3" fontId="0" fillId="4" borderId="14" xfId="0" applyNumberFormat="1" applyFill="1" applyBorder="1" applyAlignment="1">
      <alignment horizontal="right" wrapText="1"/>
    </xf>
    <xf numFmtId="3" fontId="9" fillId="3" borderId="10" xfId="0" applyNumberFormat="1" applyFont="1" applyFill="1" applyBorder="1" applyAlignment="1">
      <alignment horizontal="left" wrapText="1"/>
    </xf>
    <xf numFmtId="3" fontId="9" fillId="3" borderId="12" xfId="0" applyNumberFormat="1" applyFont="1" applyFill="1" applyBorder="1" applyAlignment="1">
      <alignment horizontal="left" wrapText="1"/>
    </xf>
    <xf numFmtId="3" fontId="0" fillId="4" borderId="14" xfId="0" applyNumberFormat="1" applyFill="1" applyBorder="1" applyAlignment="1">
      <alignment wrapText="1"/>
    </xf>
    <xf numFmtId="3" fontId="7" fillId="4" borderId="14" xfId="0" applyNumberFormat="1" applyFont="1" applyFill="1" applyBorder="1" applyAlignment="1">
      <alignment horizontal="right" wrapText="1"/>
    </xf>
    <xf numFmtId="3" fontId="9" fillId="3" borderId="14" xfId="0" applyNumberFormat="1" applyFont="1" applyFill="1" applyBorder="1" applyAlignment="1">
      <alignment horizontal="left" wrapText="1"/>
    </xf>
    <xf numFmtId="0" fontId="0" fillId="2" borderId="1" xfId="0" applyFill="1" applyBorder="1" applyAlignment="1">
      <alignment horizontal="right" wrapText="1"/>
    </xf>
    <xf numFmtId="3" fontId="7" fillId="4" borderId="12" xfId="0" applyNumberFormat="1" applyFont="1" applyFill="1" applyBorder="1" applyAlignment="1">
      <alignment horizontal="right" wrapText="1"/>
    </xf>
    <xf numFmtId="3" fontId="0" fillId="4" borderId="12" xfId="0" applyNumberFormat="1" applyFill="1" applyBorder="1" applyAlignment="1">
      <alignment wrapText="1"/>
    </xf>
    <xf numFmtId="0" fontId="0" fillId="0" borderId="19" xfId="0" applyBorder="1" applyAlignment="1">
      <alignment horizontal="center" wrapText="1"/>
    </xf>
    <xf numFmtId="0" fontId="0" fillId="0" borderId="20" xfId="0" applyBorder="1" applyAlignment="1">
      <alignment horizontal="right" wrapText="1"/>
    </xf>
    <xf numFmtId="3" fontId="0" fillId="4" borderId="16" xfId="0" applyNumberFormat="1" applyFill="1" applyBorder="1" applyAlignment="1">
      <alignment wrapText="1"/>
    </xf>
    <xf numFmtId="0" fontId="1" fillId="0" borderId="22" xfId="0" applyFont="1" applyBorder="1" applyAlignment="1">
      <alignment horizontal="center" wrapText="1"/>
    </xf>
    <xf numFmtId="0" fontId="7" fillId="0" borderId="9" xfId="0" applyFont="1" applyBorder="1" applyAlignment="1">
      <alignment horizontal="right" wrapText="1"/>
    </xf>
    <xf numFmtId="0" fontId="0" fillId="0" borderId="13" xfId="0" applyBorder="1" applyAlignment="1">
      <alignment wrapText="1"/>
    </xf>
    <xf numFmtId="3" fontId="7" fillId="2" borderId="14" xfId="0" applyNumberFormat="1" applyFont="1" applyFill="1" applyBorder="1" applyAlignment="1">
      <alignment horizontal="right" wrapText="1"/>
    </xf>
    <xf numFmtId="0" fontId="20" fillId="0" borderId="9" xfId="0" applyFont="1" applyBorder="1" applyAlignment="1">
      <alignment wrapText="1"/>
    </xf>
    <xf numFmtId="4" fontId="7" fillId="4" borderId="12" xfId="0" applyNumberFormat="1" applyFont="1" applyFill="1" applyBorder="1" applyAlignment="1">
      <alignment horizontal="right" wrapText="1"/>
    </xf>
    <xf numFmtId="3" fontId="7" fillId="4" borderId="12" xfId="0" applyNumberFormat="1" applyFont="1" applyFill="1" applyBorder="1" applyAlignment="1">
      <alignment wrapText="1"/>
    </xf>
    <xf numFmtId="0" fontId="21" fillId="0" borderId="20" xfId="0" applyFont="1" applyBorder="1" applyAlignment="1">
      <alignment wrapText="1"/>
    </xf>
    <xf numFmtId="0" fontId="0" fillId="0" borderId="23" xfId="0" applyBorder="1"/>
    <xf numFmtId="3" fontId="9" fillId="0" borderId="24" xfId="0" applyNumberFormat="1" applyFont="1" applyBorder="1" applyAlignment="1">
      <alignment horizontal="left" wrapText="1"/>
    </xf>
    <xf numFmtId="0" fontId="0" fillId="0" borderId="25" xfId="0" applyBorder="1" applyAlignment="1">
      <alignment wrapText="1"/>
    </xf>
    <xf numFmtId="3" fontId="9" fillId="0" borderId="26" xfId="0" applyNumberFormat="1" applyFont="1" applyBorder="1" applyAlignment="1">
      <alignment horizontal="left" wrapText="1"/>
    </xf>
    <xf numFmtId="0" fontId="0" fillId="0" borderId="12" xfId="0" applyBorder="1" applyAlignment="1">
      <alignment wrapText="1"/>
    </xf>
    <xf numFmtId="0" fontId="1" fillId="9" borderId="26" xfId="2" applyFont="1" applyBorder="1"/>
    <xf numFmtId="0" fontId="1" fillId="0" borderId="26" xfId="0" applyFont="1" applyBorder="1"/>
    <xf numFmtId="0" fontId="1" fillId="0" borderId="0" xfId="0" quotePrefix="1" applyFont="1"/>
    <xf numFmtId="0" fontId="3" fillId="0" borderId="12" xfId="0" applyFont="1" applyBorder="1"/>
    <xf numFmtId="0" fontId="0" fillId="0" borderId="12" xfId="0" applyBorder="1"/>
    <xf numFmtId="0" fontId="1" fillId="0" borderId="27" xfId="2" applyFont="1" applyFill="1" applyBorder="1"/>
    <xf numFmtId="0" fontId="1" fillId="0" borderId="0" xfId="2" applyFont="1" applyFill="1" applyBorder="1"/>
    <xf numFmtId="0" fontId="0" fillId="0" borderId="28" xfId="0" applyBorder="1" applyAlignment="1">
      <alignment wrapText="1"/>
    </xf>
    <xf numFmtId="0" fontId="1" fillId="0" borderId="12" xfId="0" applyFont="1" applyBorder="1" applyAlignment="1">
      <alignment horizontal="center" wrapText="1"/>
    </xf>
    <xf numFmtId="0" fontId="1" fillId="9" borderId="25" xfId="2" applyFont="1" applyBorder="1"/>
    <xf numFmtId="0" fontId="3" fillId="0" borderId="10" xfId="0" applyFont="1" applyBorder="1" applyAlignment="1">
      <alignment horizontal="left" wrapText="1"/>
    </xf>
    <xf numFmtId="0" fontId="1" fillId="0" borderId="8" xfId="0" applyFont="1" applyBorder="1" applyAlignment="1">
      <alignment wrapText="1"/>
    </xf>
    <xf numFmtId="0" fontId="1" fillId="0" borderId="10" xfId="0" applyFont="1" applyBorder="1" applyAlignment="1">
      <alignment horizontal="center" wrapText="1"/>
    </xf>
    <xf numFmtId="0" fontId="1" fillId="0" borderId="11" xfId="0" applyFont="1" applyBorder="1" applyAlignment="1">
      <alignment wrapText="1"/>
    </xf>
    <xf numFmtId="3" fontId="7" fillId="7" borderId="12" xfId="0" applyNumberFormat="1" applyFont="1" applyFill="1" applyBorder="1" applyAlignment="1">
      <alignment horizontal="left" wrapText="1"/>
    </xf>
    <xf numFmtId="0" fontId="1" fillId="0" borderId="8" xfId="0" applyFont="1" applyBorder="1" applyAlignment="1">
      <alignment horizontal="center" wrapText="1"/>
    </xf>
    <xf numFmtId="3" fontId="7" fillId="2" borderId="14" xfId="0" applyNumberFormat="1" applyFont="1" applyFill="1" applyBorder="1" applyAlignment="1">
      <alignment wrapText="1"/>
    </xf>
    <xf numFmtId="3" fontId="0" fillId="0" borderId="10" xfId="0" applyNumberFormat="1" applyBorder="1" applyAlignment="1">
      <alignment horizontal="right" wrapText="1"/>
    </xf>
    <xf numFmtId="0" fontId="1" fillId="0" borderId="11" xfId="0" applyFont="1" applyBorder="1" applyAlignment="1">
      <alignment horizontal="center" wrapText="1"/>
    </xf>
    <xf numFmtId="0" fontId="21" fillId="0" borderId="19" xfId="0" applyFont="1" applyBorder="1" applyAlignment="1">
      <alignment horizontal="center" wrapText="1"/>
    </xf>
    <xf numFmtId="0" fontId="21" fillId="0" borderId="16" xfId="0" applyFont="1" applyBorder="1" applyAlignment="1">
      <alignment horizontal="center" wrapText="1"/>
    </xf>
    <xf numFmtId="3" fontId="12" fillId="3" borderId="12" xfId="0" applyNumberFormat="1" applyFont="1" applyFill="1" applyBorder="1" applyAlignment="1">
      <alignment horizontal="left" wrapText="1"/>
    </xf>
    <xf numFmtId="3" fontId="7" fillId="2" borderId="12" xfId="0" applyNumberFormat="1" applyFont="1" applyFill="1" applyBorder="1" applyAlignment="1">
      <alignment wrapText="1"/>
    </xf>
    <xf numFmtId="4" fontId="9" fillId="3" borderId="12" xfId="0" applyNumberFormat="1" applyFont="1" applyFill="1" applyBorder="1" applyAlignment="1">
      <alignment horizontal="left" wrapText="1"/>
    </xf>
    <xf numFmtId="3" fontId="12" fillId="0" borderId="10" xfId="0" applyNumberFormat="1" applyFont="1" applyBorder="1" applyAlignment="1">
      <alignment wrapText="1"/>
    </xf>
    <xf numFmtId="3" fontId="7" fillId="0" borderId="10" xfId="0" applyNumberFormat="1" applyFont="1" applyBorder="1" applyAlignment="1">
      <alignment wrapText="1"/>
    </xf>
    <xf numFmtId="0" fontId="0" fillId="0" borderId="11" xfId="0" applyBorder="1" applyAlignment="1">
      <alignment wrapText="1"/>
    </xf>
    <xf numFmtId="3" fontId="12" fillId="0" borderId="27" xfId="0" applyNumberFormat="1" applyFont="1" applyBorder="1" applyAlignment="1">
      <alignment horizontal="left" wrapText="1"/>
    </xf>
    <xf numFmtId="0" fontId="21" fillId="0" borderId="0" xfId="0" applyFont="1" applyAlignment="1">
      <alignment horizontal="center" wrapText="1"/>
    </xf>
    <xf numFmtId="3" fontId="7" fillId="0" borderId="26" xfId="0" applyNumberFormat="1" applyFont="1" applyBorder="1" applyAlignment="1">
      <alignment horizontal="left" wrapText="1"/>
    </xf>
    <xf numFmtId="3" fontId="7" fillId="0" borderId="27" xfId="0" applyNumberFormat="1" applyFont="1" applyBorder="1" applyAlignment="1">
      <alignment horizontal="left" wrapText="1"/>
    </xf>
    <xf numFmtId="0" fontId="3" fillId="0" borderId="12" xfId="0" applyFont="1" applyBorder="1" applyAlignment="1">
      <alignment horizontal="left" wrapText="1"/>
    </xf>
    <xf numFmtId="0" fontId="22" fillId="0" borderId="0" xfId="0" applyFont="1" applyAlignment="1">
      <alignment horizontal="left"/>
    </xf>
    <xf numFmtId="0" fontId="21" fillId="0" borderId="0" xfId="0" applyFont="1" applyAlignment="1">
      <alignment horizontal="left" wrapText="1"/>
    </xf>
    <xf numFmtId="0" fontId="23" fillId="0" borderId="12" xfId="0" applyFont="1" applyBorder="1" applyAlignment="1">
      <alignment horizontal="left" wrapText="1"/>
    </xf>
    <xf numFmtId="0" fontId="7" fillId="0" borderId="20" xfId="0" applyFont="1" applyBorder="1" applyAlignment="1">
      <alignment horizontal="right" wrapText="1"/>
    </xf>
    <xf numFmtId="0" fontId="21" fillId="9" borderId="26" xfId="2" applyFont="1" applyBorder="1"/>
    <xf numFmtId="0" fontId="16" fillId="0" borderId="0" xfId="0" applyFont="1" applyAlignment="1">
      <alignment horizontal="center" wrapText="1"/>
    </xf>
    <xf numFmtId="0" fontId="8" fillId="0" borderId="25" xfId="0" applyFont="1" applyBorder="1"/>
    <xf numFmtId="0" fontId="16" fillId="0" borderId="20" xfId="0" applyFont="1" applyBorder="1" applyAlignment="1">
      <alignment wrapText="1"/>
    </xf>
    <xf numFmtId="3" fontId="0" fillId="0" borderId="0" xfId="0" applyNumberFormat="1" applyAlignment="1">
      <alignment wrapText="1"/>
    </xf>
    <xf numFmtId="3" fontId="12" fillId="3" borderId="24" xfId="0" applyNumberFormat="1" applyFont="1" applyFill="1" applyBorder="1" applyAlignment="1">
      <alignment horizontal="right" wrapText="1"/>
    </xf>
    <xf numFmtId="3" fontId="12" fillId="3" borderId="26" xfId="0" applyNumberFormat="1" applyFont="1" applyFill="1" applyBorder="1" applyAlignment="1">
      <alignment horizontal="right" wrapText="1"/>
    </xf>
    <xf numFmtId="0" fontId="21" fillId="0" borderId="0" xfId="0" applyFont="1"/>
    <xf numFmtId="0" fontId="12" fillId="0" borderId="29" xfId="0" applyFont="1" applyBorder="1" applyAlignment="1">
      <alignment horizontal="left" wrapText="1"/>
    </xf>
    <xf numFmtId="0" fontId="21" fillId="9" borderId="26" xfId="2" applyFont="1" applyBorder="1" applyAlignment="1">
      <alignment wrapText="1"/>
    </xf>
    <xf numFmtId="0" fontId="1" fillId="0" borderId="30" xfId="0" applyFont="1" applyBorder="1" applyAlignment="1">
      <alignment horizontal="center" wrapText="1"/>
    </xf>
    <xf numFmtId="0" fontId="12" fillId="3" borderId="0" xfId="0" quotePrefix="1" applyFont="1" applyFill="1"/>
    <xf numFmtId="0" fontId="7" fillId="0" borderId="0" xfId="0" applyFont="1" applyAlignment="1">
      <alignment horizontal="center" wrapText="1"/>
    </xf>
    <xf numFmtId="3" fontId="12" fillId="3" borderId="0" xfId="0" applyNumberFormat="1" applyFont="1" applyFill="1" applyAlignment="1">
      <alignment horizontal="right" wrapText="1"/>
    </xf>
    <xf numFmtId="3" fontId="12" fillId="0" borderId="12" xfId="0" applyNumberFormat="1" applyFont="1" applyBorder="1" applyAlignment="1">
      <alignment wrapText="1"/>
    </xf>
    <xf numFmtId="3" fontId="7" fillId="4" borderId="14" xfId="0" applyNumberFormat="1" applyFont="1" applyFill="1" applyBorder="1" applyAlignment="1">
      <alignment wrapText="1"/>
    </xf>
    <xf numFmtId="0" fontId="1" fillId="0" borderId="14" xfId="0" applyFont="1" applyBorder="1" applyAlignment="1">
      <alignment horizontal="center" wrapText="1"/>
    </xf>
    <xf numFmtId="165" fontId="0" fillId="4" borderId="12" xfId="0" applyNumberFormat="1" applyFill="1" applyBorder="1" applyAlignment="1">
      <alignment horizontal="right" wrapText="1"/>
    </xf>
    <xf numFmtId="165" fontId="7" fillId="4" borderId="12" xfId="0" applyNumberFormat="1" applyFont="1" applyFill="1" applyBorder="1" applyAlignment="1">
      <alignment horizontal="right" wrapText="1"/>
    </xf>
    <xf numFmtId="167" fontId="0" fillId="0" borderId="0" xfId="0" applyNumberFormat="1" applyAlignment="1">
      <alignment wrapText="1"/>
    </xf>
    <xf numFmtId="166" fontId="0" fillId="0" borderId="0" xfId="0" applyNumberFormat="1" applyAlignment="1">
      <alignment wrapText="1"/>
    </xf>
    <xf numFmtId="165" fontId="7" fillId="4" borderId="22" xfId="0" applyNumberFormat="1" applyFont="1" applyFill="1" applyBorder="1" applyAlignment="1">
      <alignment wrapText="1"/>
    </xf>
    <xf numFmtId="2" fontId="16" fillId="0" borderId="0" xfId="0" applyNumberFormat="1" applyFont="1" applyAlignment="1">
      <alignment wrapText="1"/>
    </xf>
    <xf numFmtId="3" fontId="16" fillId="0" borderId="0" xfId="0" applyNumberFormat="1" applyFont="1" applyAlignment="1">
      <alignment wrapText="1"/>
    </xf>
    <xf numFmtId="4" fontId="16" fillId="0" borderId="0" xfId="0" applyNumberFormat="1" applyFont="1" applyAlignment="1">
      <alignment wrapText="1"/>
    </xf>
    <xf numFmtId="3" fontId="7" fillId="0" borderId="0" xfId="0" applyNumberFormat="1" applyFont="1" applyAlignment="1">
      <alignment horizontal="right" wrapText="1"/>
    </xf>
    <xf numFmtId="0" fontId="0" fillId="0" borderId="18" xfId="0" applyBorder="1" applyAlignment="1">
      <alignment wrapText="1"/>
    </xf>
    <xf numFmtId="0" fontId="1" fillId="0" borderId="3" xfId="0" applyFont="1" applyBorder="1" applyAlignment="1">
      <alignment wrapText="1"/>
    </xf>
    <xf numFmtId="0" fontId="7" fillId="0" borderId="9" xfId="0" applyFont="1" applyBorder="1" applyAlignment="1">
      <alignment horizontal="left" wrapText="1"/>
    </xf>
    <xf numFmtId="0" fontId="7" fillId="0" borderId="0" xfId="0" applyFont="1" applyAlignment="1">
      <alignment horizontal="right" wrapText="1"/>
    </xf>
    <xf numFmtId="0" fontId="7" fillId="0" borderId="0" xfId="0" applyFont="1" applyAlignment="1">
      <alignment horizontal="left" wrapText="1"/>
    </xf>
    <xf numFmtId="0" fontId="1" fillId="0" borderId="21" xfId="0" applyFont="1" applyBorder="1" applyAlignment="1">
      <alignment horizontal="left" wrapText="1"/>
    </xf>
    <xf numFmtId="0" fontId="24" fillId="0" borderId="37" xfId="0" applyFont="1" applyBorder="1" applyAlignment="1">
      <alignment wrapText="1"/>
    </xf>
    <xf numFmtId="0" fontId="0" fillId="0" borderId="37" xfId="0" applyBorder="1" applyAlignment="1">
      <alignment wrapText="1"/>
    </xf>
    <xf numFmtId="0" fontId="1" fillId="0" borderId="37" xfId="0" applyFont="1" applyBorder="1" applyAlignment="1">
      <alignment wrapText="1"/>
    </xf>
    <xf numFmtId="0" fontId="0" fillId="0" borderId="38" xfId="0" applyBorder="1" applyAlignment="1">
      <alignment wrapText="1"/>
    </xf>
    <xf numFmtId="164" fontId="0" fillId="0" borderId="0" xfId="0" applyNumberFormat="1" applyAlignment="1">
      <alignment horizontal="right" wrapText="1"/>
    </xf>
    <xf numFmtId="14" fontId="25" fillId="3" borderId="10" xfId="0" applyNumberFormat="1" applyFont="1" applyFill="1" applyBorder="1" applyAlignment="1">
      <alignment horizontal="right"/>
    </xf>
    <xf numFmtId="0" fontId="25" fillId="3" borderId="14" xfId="0" applyFont="1" applyFill="1" applyBorder="1" applyAlignment="1">
      <alignment horizontal="right"/>
    </xf>
    <xf numFmtId="0" fontId="7" fillId="0" borderId="9" xfId="0" applyFont="1" applyBorder="1" applyAlignment="1">
      <alignment wrapText="1"/>
    </xf>
    <xf numFmtId="0" fontId="7" fillId="0" borderId="1" xfId="0" applyFont="1" applyBorder="1" applyAlignment="1">
      <alignment wrapText="1"/>
    </xf>
    <xf numFmtId="0" fontId="21" fillId="0" borderId="8" xfId="0" applyFont="1" applyBorder="1" applyAlignment="1">
      <alignment horizontal="center" wrapText="1"/>
    </xf>
    <xf numFmtId="0" fontId="21" fillId="0" borderId="10" xfId="0" applyFont="1" applyBorder="1" applyAlignment="1">
      <alignment horizontal="center" wrapText="1"/>
    </xf>
    <xf numFmtId="0" fontId="21" fillId="0" borderId="4"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wrapText="1"/>
    </xf>
    <xf numFmtId="0" fontId="21" fillId="0" borderId="1" xfId="0" applyFont="1" applyBorder="1" applyAlignment="1">
      <alignment horizontal="center" wrapText="1"/>
    </xf>
    <xf numFmtId="0" fontId="21" fillId="0" borderId="22" xfId="0" applyFont="1" applyBorder="1" applyAlignment="1">
      <alignment horizontal="center" wrapText="1"/>
    </xf>
    <xf numFmtId="0" fontId="21" fillId="0" borderId="32" xfId="0" applyFont="1" applyBorder="1" applyAlignment="1">
      <alignment wrapText="1"/>
    </xf>
    <xf numFmtId="0" fontId="21" fillId="0" borderId="9" xfId="0" applyFont="1" applyBorder="1" applyAlignment="1">
      <alignment horizontal="center" wrapText="1"/>
    </xf>
    <xf numFmtId="2" fontId="21" fillId="6" borderId="10" xfId="0" applyNumberFormat="1" applyFont="1" applyFill="1" applyBorder="1" applyAlignment="1">
      <alignment wrapText="1"/>
    </xf>
    <xf numFmtId="2" fontId="21" fillId="6" borderId="31" xfId="0" applyNumberFormat="1" applyFont="1" applyFill="1" applyBorder="1" applyAlignment="1">
      <alignment wrapText="1"/>
    </xf>
    <xf numFmtId="0" fontId="21" fillId="0" borderId="33" xfId="0" applyFont="1" applyBorder="1" applyAlignment="1">
      <alignment wrapText="1"/>
    </xf>
    <xf numFmtId="2" fontId="21" fillId="6" borderId="12" xfId="0" applyNumberFormat="1" applyFont="1" applyFill="1" applyBorder="1" applyAlignment="1">
      <alignment horizontal="right" wrapText="1"/>
    </xf>
    <xf numFmtId="2" fontId="21" fillId="6" borderId="4" xfId="0" applyNumberFormat="1" applyFont="1" applyFill="1" applyBorder="1" applyAlignment="1">
      <alignment horizontal="right" wrapText="1"/>
    </xf>
    <xf numFmtId="2" fontId="21" fillId="6" borderId="12" xfId="0" applyNumberFormat="1" applyFont="1" applyFill="1" applyBorder="1" applyAlignment="1">
      <alignment wrapText="1"/>
    </xf>
    <xf numFmtId="2" fontId="21" fillId="6" borderId="4" xfId="0" applyNumberFormat="1" applyFont="1" applyFill="1" applyBorder="1" applyAlignment="1">
      <alignment wrapText="1"/>
    </xf>
    <xf numFmtId="0" fontId="21" fillId="0" borderId="34" xfId="0" applyFont="1" applyBorder="1" applyAlignment="1">
      <alignment horizontal="left" wrapText="1"/>
    </xf>
    <xf numFmtId="0" fontId="21" fillId="0" borderId="6" xfId="0" applyFont="1" applyBorder="1" applyAlignment="1">
      <alignment horizontal="center" wrapText="1"/>
    </xf>
    <xf numFmtId="9" fontId="21" fillId="6" borderId="35" xfId="1" applyFont="1" applyFill="1" applyBorder="1" applyAlignment="1">
      <alignment wrapText="1"/>
    </xf>
    <xf numFmtId="9" fontId="21" fillId="6" borderId="7" xfId="1" applyFont="1" applyFill="1" applyBorder="1" applyAlignment="1">
      <alignment wrapText="1"/>
    </xf>
    <xf numFmtId="0" fontId="11" fillId="0" borderId="17" xfId="0" applyFont="1" applyBorder="1"/>
    <xf numFmtId="0" fontId="21" fillId="0" borderId="1" xfId="0" applyFont="1" applyBorder="1" applyAlignment="1">
      <alignment wrapText="1"/>
    </xf>
    <xf numFmtId="0" fontId="21" fillId="0" borderId="9" xfId="0" applyFont="1" applyBorder="1" applyAlignment="1">
      <alignment wrapText="1"/>
    </xf>
    <xf numFmtId="0" fontId="21" fillId="0" borderId="40" xfId="0" applyFont="1" applyBorder="1" applyAlignment="1">
      <alignment horizontal="center" wrapText="1"/>
    </xf>
    <xf numFmtId="0" fontId="21" fillId="0" borderId="41" xfId="0" applyFont="1" applyBorder="1" applyAlignment="1">
      <alignment horizontal="center" wrapText="1"/>
    </xf>
    <xf numFmtId="0" fontId="21" fillId="0" borderId="42" xfId="0" applyFont="1" applyBorder="1" applyAlignment="1">
      <alignment horizontal="center" wrapText="1"/>
    </xf>
    <xf numFmtId="0" fontId="7" fillId="0" borderId="32" xfId="0" applyFont="1" applyBorder="1" applyAlignment="1">
      <alignment wrapText="1"/>
    </xf>
    <xf numFmtId="0" fontId="23" fillId="0" borderId="0" xfId="0" applyFont="1" applyAlignment="1">
      <alignment wrapText="1"/>
    </xf>
    <xf numFmtId="0" fontId="21" fillId="0" borderId="5" xfId="0" applyFont="1" applyBorder="1" applyAlignment="1">
      <alignment wrapText="1"/>
    </xf>
    <xf numFmtId="2" fontId="21" fillId="6" borderId="7" xfId="0" applyNumberFormat="1" applyFont="1" applyFill="1" applyBorder="1" applyAlignment="1">
      <alignment wrapText="1"/>
    </xf>
    <xf numFmtId="3" fontId="12" fillId="3" borderId="14" xfId="0" applyNumberFormat="1" applyFont="1" applyFill="1" applyBorder="1" applyAlignment="1">
      <alignment horizontal="left" wrapText="1"/>
    </xf>
    <xf numFmtId="0" fontId="7" fillId="0" borderId="11" xfId="0" applyFont="1" applyBorder="1" applyAlignment="1">
      <alignment horizontal="center" wrapText="1"/>
    </xf>
    <xf numFmtId="0" fontId="7" fillId="0" borderId="13" xfId="0" applyFont="1" applyBorder="1" applyAlignment="1">
      <alignment horizontal="center" wrapText="1"/>
    </xf>
    <xf numFmtId="0" fontId="7" fillId="0" borderId="8" xfId="0" applyFont="1" applyBorder="1" applyAlignment="1">
      <alignment horizontal="center" wrapText="1"/>
    </xf>
    <xf numFmtId="0" fontId="7" fillId="0" borderId="1" xfId="0" applyFont="1" applyBorder="1" applyAlignment="1">
      <alignment horizontal="left" wrapText="1"/>
    </xf>
    <xf numFmtId="0" fontId="7" fillId="0" borderId="1" xfId="0" applyFont="1" applyBorder="1" applyAlignment="1">
      <alignment horizontal="center" wrapText="1"/>
    </xf>
    <xf numFmtId="0" fontId="21" fillId="0" borderId="39" xfId="0" applyFont="1" applyBorder="1" applyAlignment="1">
      <alignment wrapText="1"/>
    </xf>
    <xf numFmtId="0" fontId="21" fillId="0" borderId="34" xfId="0" applyFont="1" applyBorder="1" applyAlignment="1">
      <alignment wrapText="1"/>
    </xf>
    <xf numFmtId="2" fontId="21" fillId="6" borderId="35" xfId="0" applyNumberFormat="1" applyFont="1" applyFill="1" applyBorder="1" applyAlignment="1">
      <alignment wrapText="1"/>
    </xf>
    <xf numFmtId="165" fontId="7" fillId="4" borderId="14" xfId="0" applyNumberFormat="1" applyFont="1" applyFill="1" applyBorder="1" applyAlignment="1">
      <alignment wrapText="1"/>
    </xf>
    <xf numFmtId="4" fontId="12" fillId="3" borderId="12" xfId="0" applyNumberFormat="1" applyFont="1" applyFill="1" applyBorder="1" applyAlignment="1">
      <alignment horizontal="left" wrapText="1"/>
    </xf>
    <xf numFmtId="0" fontId="11" fillId="0" borderId="36" xfId="0" applyFont="1" applyBorder="1"/>
    <xf numFmtId="0" fontId="20" fillId="0" borderId="9" xfId="0" applyFont="1" applyBorder="1" applyAlignment="1">
      <alignment horizontal="left" wrapText="1"/>
    </xf>
    <xf numFmtId="0" fontId="21" fillId="0" borderId="11" xfId="0" applyFont="1" applyBorder="1" applyAlignment="1">
      <alignment horizontal="center" wrapText="1"/>
    </xf>
    <xf numFmtId="1" fontId="7" fillId="4" borderId="12" xfId="0" applyNumberFormat="1" applyFont="1" applyFill="1" applyBorder="1" applyAlignment="1">
      <alignment horizontal="right" wrapText="1"/>
    </xf>
    <xf numFmtId="1" fontId="7" fillId="4" borderId="14" xfId="0" applyNumberFormat="1" applyFont="1" applyFill="1" applyBorder="1" applyAlignment="1">
      <alignment horizontal="right" wrapText="1"/>
    </xf>
    <xf numFmtId="165" fontId="7" fillId="4" borderId="14" xfId="0" applyNumberFormat="1" applyFont="1" applyFill="1" applyBorder="1" applyAlignment="1">
      <alignment horizontal="right" wrapText="1"/>
    </xf>
    <xf numFmtId="0" fontId="26" fillId="0" borderId="39" xfId="0" applyFont="1" applyBorder="1" applyAlignment="1">
      <alignment wrapText="1"/>
    </xf>
    <xf numFmtId="0" fontId="21" fillId="0" borderId="14" xfId="0" applyFont="1" applyBorder="1" applyAlignment="1">
      <alignment wrapText="1"/>
    </xf>
    <xf numFmtId="0" fontId="21" fillId="0" borderId="4" xfId="0" applyFont="1" applyBorder="1" applyAlignment="1">
      <alignment wrapText="1"/>
    </xf>
    <xf numFmtId="2" fontId="21" fillId="6" borderId="35" xfId="0" applyNumberFormat="1" applyFont="1" applyFill="1" applyBorder="1" applyAlignment="1">
      <alignment horizontal="right" wrapText="1"/>
    </xf>
    <xf numFmtId="2" fontId="21" fillId="6" borderId="7" xfId="0" applyNumberFormat="1" applyFont="1" applyFill="1" applyBorder="1" applyAlignment="1">
      <alignment horizontal="right" wrapText="1"/>
    </xf>
    <xf numFmtId="49" fontId="1" fillId="3" borderId="2" xfId="0" applyNumberFormat="1" applyFont="1" applyFill="1" applyBorder="1"/>
    <xf numFmtId="49" fontId="1" fillId="3" borderId="18" xfId="0" applyNumberFormat="1" applyFont="1" applyFill="1" applyBorder="1"/>
    <xf numFmtId="0" fontId="1" fillId="4" borderId="3" xfId="0" applyFont="1" applyFill="1" applyBorder="1"/>
    <xf numFmtId="0" fontId="1" fillId="4" borderId="4" xfId="0" applyFont="1" applyFill="1" applyBorder="1"/>
    <xf numFmtId="0" fontId="1" fillId="6" borderId="3" xfId="0" applyFont="1" applyFill="1" applyBorder="1"/>
    <xf numFmtId="0" fontId="1" fillId="6" borderId="4" xfId="0" applyFont="1" applyFill="1" applyBorder="1"/>
    <xf numFmtId="0" fontId="1" fillId="2" borderId="3" xfId="0" applyFont="1" applyFill="1" applyBorder="1"/>
    <xf numFmtId="0" fontId="1" fillId="2" borderId="4" xfId="0" applyFont="1" applyFill="1" applyBorder="1"/>
    <xf numFmtId="0" fontId="1" fillId="7" borderId="3" xfId="0" applyFont="1" applyFill="1" applyBorder="1"/>
    <xf numFmtId="0" fontId="1" fillId="7" borderId="4" xfId="0" applyFont="1" applyFill="1" applyBorder="1"/>
    <xf numFmtId="0" fontId="1" fillId="9" borderId="5" xfId="2" applyFont="1" applyBorder="1"/>
    <xf numFmtId="0" fontId="1" fillId="9" borderId="7" xfId="2" applyFont="1" applyBorder="1"/>
    <xf numFmtId="0" fontId="8" fillId="0" borderId="0" xfId="0" applyFont="1" applyAlignment="1">
      <alignment wrapText="1"/>
    </xf>
    <xf numFmtId="0" fontId="25" fillId="8" borderId="15" xfId="0" applyFont="1" applyFill="1" applyBorder="1" applyAlignment="1">
      <alignment horizontal="left"/>
    </xf>
    <xf numFmtId="0" fontId="0" fillId="5" borderId="0" xfId="0" applyFill="1"/>
    <xf numFmtId="0" fontId="11" fillId="0" borderId="19" xfId="0" applyFont="1" applyBorder="1" applyAlignment="1">
      <alignment horizontal="right" wrapText="1"/>
    </xf>
    <xf numFmtId="14" fontId="27" fillId="0" borderId="16" xfId="0" applyNumberFormat="1" applyFont="1" applyBorder="1"/>
    <xf numFmtId="0" fontId="21" fillId="0" borderId="26" xfId="2" applyFont="1" applyFill="1" applyBorder="1" applyAlignment="1">
      <alignment wrapText="1"/>
    </xf>
    <xf numFmtId="3" fontId="12" fillId="0" borderId="26" xfId="0" applyNumberFormat="1" applyFont="1" applyBorder="1" applyAlignment="1">
      <alignment horizontal="right" wrapText="1"/>
    </xf>
    <xf numFmtId="0" fontId="21" fillId="0" borderId="1" xfId="0" applyFont="1" applyBorder="1" applyAlignment="1">
      <alignment horizontal="left" wrapText="1"/>
    </xf>
    <xf numFmtId="0" fontId="21" fillId="0" borderId="39" xfId="0" applyFont="1" applyBorder="1" applyAlignment="1">
      <alignment horizontal="left" wrapText="1"/>
    </xf>
    <xf numFmtId="3" fontId="7" fillId="4" borderId="0" xfId="0" applyNumberFormat="1" applyFont="1" applyFill="1" applyAlignment="1">
      <alignment horizontal="right" wrapText="1"/>
    </xf>
    <xf numFmtId="0" fontId="21" fillId="0" borderId="0" xfId="0" applyFont="1" applyAlignment="1">
      <alignment wrapText="1"/>
    </xf>
    <xf numFmtId="0" fontId="21" fillId="0" borderId="12" xfId="0" applyFont="1" applyBorder="1" applyAlignment="1">
      <alignment horizontal="center" wrapText="1"/>
    </xf>
    <xf numFmtId="3" fontId="7" fillId="4" borderId="10" xfId="0" applyNumberFormat="1" applyFont="1" applyFill="1" applyBorder="1" applyAlignment="1">
      <alignment wrapText="1"/>
    </xf>
    <xf numFmtId="0" fontId="1" fillId="0" borderId="1" xfId="0" applyFont="1" applyBorder="1" applyAlignment="1">
      <alignment horizontal="left" wrapText="1"/>
    </xf>
    <xf numFmtId="0" fontId="11" fillId="0" borderId="37" xfId="0" applyFont="1" applyBorder="1"/>
    <xf numFmtId="0" fontId="7" fillId="0" borderId="40" xfId="0" applyFont="1" applyBorder="1" applyAlignment="1">
      <alignment wrapText="1"/>
    </xf>
    <xf numFmtId="0" fontId="21" fillId="0" borderId="44" xfId="0" applyFont="1" applyBorder="1" applyAlignment="1">
      <alignment wrapText="1"/>
    </xf>
    <xf numFmtId="0" fontId="21" fillId="0" borderId="41" xfId="0" applyFont="1" applyBorder="1" applyAlignment="1">
      <alignment wrapText="1"/>
    </xf>
    <xf numFmtId="0" fontId="21" fillId="0" borderId="42" xfId="0" applyFont="1" applyBorder="1" applyAlignment="1">
      <alignment wrapText="1"/>
    </xf>
    <xf numFmtId="0" fontId="28" fillId="0" borderId="0" xfId="0" applyFont="1" applyAlignment="1">
      <alignment wrapText="1"/>
    </xf>
    <xf numFmtId="14" fontId="28" fillId="0" borderId="0" xfId="0" applyNumberFormat="1" applyFont="1" applyAlignment="1">
      <alignment horizontal="left"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10" xfId="0" applyFill="1" applyBorder="1" applyAlignment="1">
      <alignment horizontal="left" vertical="top" wrapText="1"/>
    </xf>
    <xf numFmtId="0" fontId="0" fillId="3" borderId="11" xfId="0" applyFill="1" applyBorder="1" applyAlignment="1">
      <alignment horizontal="left" vertical="top" wrapText="1"/>
    </xf>
    <xf numFmtId="0" fontId="0" fillId="3" borderId="0" xfId="0" applyFill="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 xfId="0" applyFill="1" applyBorder="1" applyAlignment="1">
      <alignment horizontal="left" vertical="top" wrapText="1"/>
    </xf>
    <xf numFmtId="0" fontId="0" fillId="3" borderId="14" xfId="0" applyFill="1" applyBorder="1" applyAlignment="1">
      <alignment horizontal="left" vertical="top" wrapText="1"/>
    </xf>
    <xf numFmtId="0" fontId="8" fillId="0" borderId="0" xfId="0" applyFont="1" applyAlignment="1">
      <alignment wrapText="1"/>
    </xf>
    <xf numFmtId="0" fontId="0" fillId="0" borderId="0" xfId="0"/>
    <xf numFmtId="0" fontId="21" fillId="0" borderId="21" xfId="0" applyFont="1" applyBorder="1" applyAlignment="1">
      <alignment wrapText="1"/>
    </xf>
    <xf numFmtId="0" fontId="7" fillId="0" borderId="1" xfId="0" applyFont="1" applyBorder="1" applyAlignment="1">
      <alignment wrapText="1"/>
    </xf>
    <xf numFmtId="0" fontId="7" fillId="0" borderId="22" xfId="0" applyFont="1" applyBorder="1" applyAlignment="1">
      <alignment wrapText="1"/>
    </xf>
    <xf numFmtId="0" fontId="20" fillId="0" borderId="19" xfId="0" applyFont="1" applyBorder="1" applyAlignment="1">
      <alignment wrapText="1"/>
    </xf>
    <xf numFmtId="0" fontId="0" fillId="0" borderId="20" xfId="0" applyBorder="1" applyAlignment="1">
      <alignment wrapText="1"/>
    </xf>
    <xf numFmtId="0" fontId="0" fillId="0" borderId="16" xfId="0" applyBorder="1" applyAlignment="1">
      <alignment wrapText="1"/>
    </xf>
    <xf numFmtId="0" fontId="20" fillId="0" borderId="8" xfId="0" applyFont="1" applyBorder="1" applyAlignment="1">
      <alignment horizontal="left" wrapText="1"/>
    </xf>
    <xf numFmtId="0" fontId="20" fillId="0" borderId="9" xfId="0" applyFont="1" applyBorder="1" applyAlignment="1">
      <alignment horizontal="left" wrapText="1"/>
    </xf>
    <xf numFmtId="0" fontId="20" fillId="0" borderId="10" xfId="0" applyFont="1" applyBorder="1" applyAlignment="1">
      <alignment horizontal="left" wrapText="1"/>
    </xf>
    <xf numFmtId="0" fontId="26" fillId="0" borderId="43" xfId="0" applyFont="1" applyBorder="1" applyAlignment="1">
      <alignment horizontal="left" wrapText="1"/>
    </xf>
    <xf numFmtId="0" fontId="26" fillId="0" borderId="9" xfId="0" applyFont="1" applyBorder="1" applyAlignment="1">
      <alignment horizontal="left" wrapText="1"/>
    </xf>
    <xf numFmtId="0" fontId="26" fillId="0" borderId="31" xfId="0" applyFont="1" applyBorder="1" applyAlignment="1">
      <alignment horizontal="left" wrapText="1"/>
    </xf>
    <xf numFmtId="0" fontId="26" fillId="0" borderId="21" xfId="0" applyFont="1" applyBorder="1" applyAlignment="1">
      <alignment wrapText="1"/>
    </xf>
    <xf numFmtId="0" fontId="11" fillId="0" borderId="8" xfId="0" applyFont="1" applyBorder="1" applyAlignment="1">
      <alignment horizontal="right" wrapText="1"/>
    </xf>
    <xf numFmtId="0" fontId="0" fillId="0" borderId="9" xfId="0" applyBorder="1" applyAlignment="1">
      <alignment wrapText="1"/>
    </xf>
    <xf numFmtId="0" fontId="11" fillId="0" borderId="13" xfId="0" applyFont="1" applyBorder="1" applyAlignment="1">
      <alignment horizontal="right" wrapText="1"/>
    </xf>
    <xf numFmtId="0" fontId="0" fillId="0" borderId="1" xfId="0" applyBorder="1" applyAlignment="1">
      <alignment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16" xfId="0" applyBorder="1" applyAlignment="1">
      <alignment horizontal="left" vertical="top" wrapText="1"/>
    </xf>
    <xf numFmtId="0" fontId="3" fillId="3" borderId="8" xfId="0" applyFont="1" applyFill="1" applyBorder="1" applyAlignment="1">
      <alignment horizontal="center" vertical="top" wrapText="1"/>
    </xf>
    <xf numFmtId="0" fontId="3" fillId="3" borderId="9"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3" borderId="11" xfId="0" applyFont="1" applyFill="1" applyBorder="1" applyAlignment="1">
      <alignment horizontal="center" vertical="top" wrapText="1"/>
    </xf>
    <xf numFmtId="0" fontId="3" fillId="3" borderId="0" xfId="0" applyFont="1" applyFill="1" applyAlignment="1">
      <alignment horizontal="center" vertical="top" wrapText="1"/>
    </xf>
    <xf numFmtId="0" fontId="3" fillId="3" borderId="12" xfId="0" applyFont="1" applyFill="1" applyBorder="1" applyAlignment="1">
      <alignment horizontal="center" vertical="top" wrapText="1"/>
    </xf>
    <xf numFmtId="0" fontId="3" fillId="3" borderId="13"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3" borderId="14" xfId="0" applyFont="1" applyFill="1" applyBorder="1" applyAlignment="1">
      <alignment horizontal="center" vertical="top" wrapText="1"/>
    </xf>
    <xf numFmtId="0" fontId="1" fillId="0" borderId="43" xfId="0" applyFont="1" applyBorder="1" applyAlignment="1">
      <alignment wrapText="1"/>
    </xf>
    <xf numFmtId="0" fontId="0" fillId="0" borderId="31" xfId="0" applyBorder="1" applyAlignment="1">
      <alignment wrapText="1"/>
    </xf>
  </cellXfs>
  <cellStyles count="3">
    <cellStyle name="60 % - Dekorfärg3" xfId="2" builtinId="40"/>
    <cellStyle name="Normal" xfId="0" builtinId="0"/>
    <cellStyle name="Procent" xfId="1" builtinId="5"/>
  </cellStyles>
  <dxfs count="0"/>
  <tableStyles count="0" defaultTableStyle="TableStyleMedium2" defaultPivotStyle="PivotStyleLight16"/>
  <colors>
    <mruColors>
      <color rgb="FF4B87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2C9F2-B6DF-4C83-B4E0-E061FDD72772}">
  <sheetPr>
    <pageSetUpPr fitToPage="1"/>
  </sheetPr>
  <dimension ref="A1:P169"/>
  <sheetViews>
    <sheetView tabSelected="1" topLeftCell="A65" zoomScale="90" zoomScaleNormal="90" workbookViewId="0">
      <selection activeCell="E81" sqref="E81"/>
    </sheetView>
  </sheetViews>
  <sheetFormatPr defaultColWidth="8.85546875" defaultRowHeight="15" x14ac:dyDescent="0.25"/>
  <cols>
    <col min="1" max="1" width="13.85546875" style="2" customWidth="1"/>
    <col min="2" max="2" width="23.28515625" style="2" customWidth="1"/>
    <col min="3" max="3" width="89.42578125" style="2" customWidth="1"/>
    <col min="4" max="4" width="22.28515625" style="2" customWidth="1"/>
    <col min="5" max="5" width="4.7109375" style="2" customWidth="1"/>
    <col min="6" max="6" width="14.85546875" style="2" customWidth="1"/>
    <col min="7" max="7" width="21.5703125" style="2" bestFit="1" customWidth="1"/>
    <col min="8" max="8" width="75.5703125" style="2" customWidth="1"/>
    <col min="9" max="9" width="14.28515625" style="2" bestFit="1" customWidth="1"/>
    <col min="10" max="10" width="2.5703125" style="2" customWidth="1"/>
    <col min="11" max="11" width="67.5703125" style="2" customWidth="1"/>
    <col min="12" max="12" width="12.140625" style="2" bestFit="1" customWidth="1"/>
    <col min="13" max="13" width="11.42578125" style="2" bestFit="1" customWidth="1"/>
    <col min="14" max="14" width="13.28515625" style="2" customWidth="1"/>
    <col min="15" max="15" width="11.42578125" style="2" bestFit="1" customWidth="1"/>
    <col min="16" max="16384" width="8.85546875" style="2"/>
  </cols>
  <sheetData>
    <row r="1" spans="1:8" ht="21" customHeight="1" x14ac:dyDescent="0.35">
      <c r="A1" s="29"/>
      <c r="C1" s="230" t="s">
        <v>411</v>
      </c>
      <c r="D1" s="231">
        <v>45624</v>
      </c>
      <c r="F1" s="246"/>
      <c r="H1" s="247"/>
    </row>
    <row r="2" spans="1:8" ht="24" x14ac:dyDescent="0.4">
      <c r="A2" s="1" t="s">
        <v>12</v>
      </c>
    </row>
    <row r="3" spans="1:8" ht="15.75" thickBot="1" x14ac:dyDescent="0.3"/>
    <row r="4" spans="1:8" ht="21.75" thickBot="1" x14ac:dyDescent="0.4">
      <c r="A4" s="81" t="s">
        <v>0</v>
      </c>
      <c r="B4" s="93"/>
      <c r="C4" s="228" t="s">
        <v>124</v>
      </c>
      <c r="D4" s="118"/>
      <c r="G4" s="215" t="s">
        <v>129</v>
      </c>
      <c r="H4" s="216"/>
    </row>
    <row r="5" spans="1:8" ht="21.75" thickBot="1" x14ac:dyDescent="0.4">
      <c r="A5" s="81" t="s">
        <v>286</v>
      </c>
      <c r="B5" s="93"/>
      <c r="C5" s="228" t="s">
        <v>287</v>
      </c>
      <c r="G5" s="217" t="s">
        <v>58</v>
      </c>
      <c r="H5" s="218"/>
    </row>
    <row r="6" spans="1:8" x14ac:dyDescent="0.25">
      <c r="G6" s="219" t="s">
        <v>72</v>
      </c>
      <c r="H6" s="220"/>
    </row>
    <row r="7" spans="1:8" ht="21" x14ac:dyDescent="0.35">
      <c r="A7" s="272" t="s">
        <v>412</v>
      </c>
      <c r="B7" s="273"/>
      <c r="C7" s="273"/>
      <c r="D7" s="159" t="s">
        <v>418</v>
      </c>
      <c r="G7" s="221" t="s">
        <v>60</v>
      </c>
      <c r="H7" s="222"/>
    </row>
    <row r="8" spans="1:8" ht="21" x14ac:dyDescent="0.35">
      <c r="A8" s="274" t="s">
        <v>413</v>
      </c>
      <c r="B8" s="275"/>
      <c r="C8" s="275"/>
      <c r="D8" s="160" t="s">
        <v>419</v>
      </c>
      <c r="G8" s="223" t="s">
        <v>128</v>
      </c>
      <c r="H8" s="224"/>
    </row>
    <row r="9" spans="1:8" ht="15.75" thickBot="1" x14ac:dyDescent="0.3">
      <c r="B9"/>
      <c r="C9"/>
      <c r="D9"/>
      <c r="E9"/>
      <c r="F9"/>
      <c r="G9" s="225" t="s">
        <v>309</v>
      </c>
      <c r="H9" s="226"/>
    </row>
    <row r="10" spans="1:8" ht="29.25" customHeight="1" x14ac:dyDescent="0.25">
      <c r="A10" s="257" t="s">
        <v>414</v>
      </c>
      <c r="B10" s="258"/>
      <c r="C10" s="258"/>
      <c r="D10" s="258"/>
      <c r="E10"/>
      <c r="F10"/>
      <c r="G10" s="92"/>
      <c r="H10" s="92"/>
    </row>
    <row r="11" spans="1:8" x14ac:dyDescent="0.25">
      <c r="A11" s="227"/>
      <c r="B11"/>
      <c r="C11"/>
      <c r="D11"/>
      <c r="E11"/>
      <c r="F11"/>
      <c r="G11" s="92"/>
      <c r="H11" s="92"/>
    </row>
    <row r="12" spans="1:8" ht="21" x14ac:dyDescent="0.35">
      <c r="A12" s="6" t="s">
        <v>288</v>
      </c>
      <c r="G12" s="3"/>
    </row>
    <row r="13" spans="1:8" x14ac:dyDescent="0.25">
      <c r="A13" s="30" t="s">
        <v>289</v>
      </c>
      <c r="B13" s="32"/>
      <c r="C13" s="32" t="s">
        <v>62</v>
      </c>
      <c r="D13" s="31"/>
      <c r="E13" s="31"/>
      <c r="F13" s="31" t="s">
        <v>290</v>
      </c>
      <c r="G13" s="31" t="s">
        <v>315</v>
      </c>
      <c r="H13" s="33" t="s">
        <v>291</v>
      </c>
    </row>
    <row r="14" spans="1:8" ht="30" x14ac:dyDescent="0.25">
      <c r="A14" s="2" t="s">
        <v>292</v>
      </c>
      <c r="B14" s="2" t="s">
        <v>314</v>
      </c>
      <c r="C14" s="2" t="s">
        <v>313</v>
      </c>
      <c r="D14" s="95" t="s">
        <v>354</v>
      </c>
      <c r="E14" s="132"/>
      <c r="F14" s="133">
        <v>75</v>
      </c>
      <c r="G14" s="88" t="s">
        <v>363</v>
      </c>
      <c r="H14" s="96" t="s">
        <v>362</v>
      </c>
    </row>
    <row r="15" spans="1:8" ht="30" x14ac:dyDescent="0.25">
      <c r="A15" s="2" t="s">
        <v>292</v>
      </c>
      <c r="B15" s="2" t="s">
        <v>314</v>
      </c>
      <c r="C15" s="2" t="s">
        <v>313</v>
      </c>
      <c r="D15" s="95" t="s">
        <v>357</v>
      </c>
      <c r="E15" s="26"/>
      <c r="F15" s="133">
        <v>25</v>
      </c>
      <c r="G15" s="88" t="s">
        <v>363</v>
      </c>
      <c r="H15" s="117" t="s">
        <v>362</v>
      </c>
    </row>
    <row r="16" spans="1:8" x14ac:dyDescent="0.25">
      <c r="A16" s="5"/>
      <c r="B16" s="5"/>
      <c r="C16" s="5"/>
      <c r="D16" s="26"/>
      <c r="E16" s="26"/>
      <c r="F16" s="134"/>
      <c r="G16" s="26"/>
      <c r="H16" s="94"/>
    </row>
    <row r="17" spans="1:8" ht="30" x14ac:dyDescent="0.25">
      <c r="A17" s="24" t="s">
        <v>292</v>
      </c>
      <c r="B17" s="24" t="s">
        <v>317</v>
      </c>
      <c r="C17" s="24" t="s">
        <v>320</v>
      </c>
      <c r="D17" s="95" t="s">
        <v>355</v>
      </c>
      <c r="E17" s="114"/>
      <c r="F17" s="135">
        <v>300000</v>
      </c>
      <c r="G17" s="119" t="s">
        <v>50</v>
      </c>
      <c r="H17" s="120"/>
    </row>
    <row r="18" spans="1:8" ht="30" x14ac:dyDescent="0.25">
      <c r="A18" s="24" t="s">
        <v>292</v>
      </c>
      <c r="B18" s="24" t="s">
        <v>317</v>
      </c>
      <c r="C18" s="24" t="s">
        <v>320</v>
      </c>
      <c r="D18" s="95" t="s">
        <v>364</v>
      </c>
      <c r="E18" s="114"/>
      <c r="F18" s="135">
        <v>100000</v>
      </c>
      <c r="G18" s="119" t="s">
        <v>50</v>
      </c>
      <c r="H18" s="120"/>
    </row>
    <row r="19" spans="1:8" x14ac:dyDescent="0.25">
      <c r="A19" s="16"/>
      <c r="B19" s="16"/>
      <c r="C19" s="16"/>
      <c r="D19" s="46"/>
      <c r="E19" s="26"/>
      <c r="F19" s="47"/>
      <c r="G19" s="47"/>
      <c r="H19" s="117"/>
    </row>
    <row r="20" spans="1:8" ht="30" x14ac:dyDescent="0.25">
      <c r="A20" s="2" t="s">
        <v>292</v>
      </c>
      <c r="B20" s="2" t="s">
        <v>293</v>
      </c>
      <c r="C20" s="2" t="s">
        <v>294</v>
      </c>
      <c r="D20" s="95" t="s">
        <v>356</v>
      </c>
      <c r="E20" s="83"/>
      <c r="F20" s="127">
        <v>300000</v>
      </c>
      <c r="G20" s="3" t="s">
        <v>50</v>
      </c>
      <c r="H20" s="85"/>
    </row>
    <row r="21" spans="1:8" x14ac:dyDescent="0.25">
      <c r="D21" s="82"/>
      <c r="E21" s="83"/>
      <c r="F21" s="116"/>
      <c r="G21" s="3"/>
      <c r="H21" s="85"/>
    </row>
    <row r="22" spans="1:8" ht="30" x14ac:dyDescent="0.25">
      <c r="A22" s="2" t="s">
        <v>292</v>
      </c>
      <c r="B22" s="2" t="s">
        <v>295</v>
      </c>
      <c r="C22" s="2" t="s">
        <v>296</v>
      </c>
      <c r="D22" s="86" t="s">
        <v>358</v>
      </c>
      <c r="E22" s="83"/>
      <c r="F22" s="130" t="s">
        <v>297</v>
      </c>
      <c r="G22" s="88" t="s">
        <v>297</v>
      </c>
      <c r="H22" s="85"/>
    </row>
    <row r="23" spans="1:8" x14ac:dyDescent="0.25">
      <c r="A23" s="2" t="s">
        <v>292</v>
      </c>
      <c r="B23" s="2" t="s">
        <v>298</v>
      </c>
      <c r="C23" s="2" t="s">
        <v>299</v>
      </c>
      <c r="D23" s="87"/>
      <c r="E23" s="83"/>
      <c r="F23" s="128">
        <v>25</v>
      </c>
      <c r="G23" s="88" t="s">
        <v>297</v>
      </c>
      <c r="H23" s="85"/>
    </row>
    <row r="24" spans="1:8" ht="30" x14ac:dyDescent="0.25">
      <c r="A24" s="24" t="s">
        <v>292</v>
      </c>
      <c r="B24" s="24" t="s">
        <v>327</v>
      </c>
      <c r="C24" s="24" t="s">
        <v>328</v>
      </c>
      <c r="D24" s="131" t="s">
        <v>359</v>
      </c>
      <c r="E24" s="124"/>
      <c r="F24" s="128"/>
      <c r="G24" s="129" t="s">
        <v>329</v>
      </c>
      <c r="H24" s="117" t="s">
        <v>365</v>
      </c>
    </row>
    <row r="25" spans="1:8" x14ac:dyDescent="0.25">
      <c r="A25" s="24"/>
      <c r="B25" s="24"/>
      <c r="C25" s="24"/>
      <c r="D25" s="232"/>
      <c r="E25" s="124"/>
      <c r="F25" s="233"/>
      <c r="G25" s="129"/>
      <c r="H25" s="117"/>
    </row>
    <row r="26" spans="1:8" ht="30" x14ac:dyDescent="0.25">
      <c r="A26" s="2" t="s">
        <v>300</v>
      </c>
      <c r="B26" s="2" t="s">
        <v>301</v>
      </c>
      <c r="C26" s="2" t="s">
        <v>302</v>
      </c>
      <c r="D26" s="86" t="s">
        <v>360</v>
      </c>
      <c r="E26" s="83"/>
      <c r="F26" s="128">
        <v>1</v>
      </c>
      <c r="G26" s="88" t="s">
        <v>297</v>
      </c>
      <c r="H26" s="85"/>
    </row>
    <row r="27" spans="1:8" ht="30" x14ac:dyDescent="0.25">
      <c r="A27" s="2" t="s">
        <v>300</v>
      </c>
      <c r="B27" s="2" t="s">
        <v>301</v>
      </c>
      <c r="C27" s="2" t="s">
        <v>302</v>
      </c>
      <c r="D27" s="86" t="s">
        <v>366</v>
      </c>
      <c r="E27" s="83"/>
      <c r="F27" s="128">
        <v>1</v>
      </c>
      <c r="G27" s="88" t="s">
        <v>297</v>
      </c>
      <c r="H27" s="85"/>
    </row>
    <row r="28" spans="1:8" x14ac:dyDescent="0.25">
      <c r="C28" s="20"/>
      <c r="D28" s="84"/>
      <c r="E28" s="83"/>
      <c r="F28" s="115"/>
      <c r="G28" s="3"/>
      <c r="H28" s="85"/>
    </row>
    <row r="29" spans="1:8" ht="30" x14ac:dyDescent="0.25">
      <c r="A29" s="2" t="s">
        <v>300</v>
      </c>
      <c r="B29" s="2" t="s">
        <v>303</v>
      </c>
      <c r="C29" s="2" t="s">
        <v>304</v>
      </c>
      <c r="D29" s="84"/>
      <c r="E29" s="83"/>
      <c r="F29" s="128">
        <v>3</v>
      </c>
      <c r="G29" s="3" t="s">
        <v>305</v>
      </c>
      <c r="H29" s="89" t="s">
        <v>306</v>
      </c>
    </row>
    <row r="30" spans="1:8" ht="30" x14ac:dyDescent="0.25">
      <c r="A30" s="2" t="s">
        <v>300</v>
      </c>
      <c r="B30" s="2" t="s">
        <v>303</v>
      </c>
      <c r="C30" s="2" t="s">
        <v>304</v>
      </c>
      <c r="D30" s="84"/>
      <c r="E30" s="83"/>
      <c r="F30" s="128">
        <v>11</v>
      </c>
      <c r="G30" s="3" t="s">
        <v>305</v>
      </c>
      <c r="H30" s="89" t="s">
        <v>306</v>
      </c>
    </row>
    <row r="31" spans="1:8" x14ac:dyDescent="0.25">
      <c r="D31" s="84"/>
      <c r="E31" s="83"/>
      <c r="F31" s="115"/>
      <c r="G31" s="3"/>
      <c r="H31" s="90"/>
    </row>
    <row r="32" spans="1:8" ht="30" x14ac:dyDescent="0.25">
      <c r="A32" s="2" t="s">
        <v>316</v>
      </c>
      <c r="B32" s="2" t="s">
        <v>307</v>
      </c>
      <c r="C32" s="2" t="s">
        <v>308</v>
      </c>
      <c r="D32" s="122" t="s">
        <v>368</v>
      </c>
      <c r="E32" s="83"/>
      <c r="F32" s="128">
        <v>10000</v>
      </c>
      <c r="G32" s="86" t="s">
        <v>361</v>
      </c>
      <c r="H32" s="90"/>
    </row>
    <row r="33" spans="1:16" ht="30" x14ac:dyDescent="0.25">
      <c r="A33" s="2" t="s">
        <v>316</v>
      </c>
      <c r="B33" s="2" t="s">
        <v>307</v>
      </c>
      <c r="C33" s="2" t="s">
        <v>308</v>
      </c>
      <c r="D33" s="122" t="s">
        <v>367</v>
      </c>
      <c r="E33" s="83"/>
      <c r="F33" s="128">
        <v>2000</v>
      </c>
      <c r="G33" s="86" t="s">
        <v>361</v>
      </c>
      <c r="H33" s="90"/>
    </row>
    <row r="34" spans="1:16" x14ac:dyDescent="0.25">
      <c r="C34" s="20"/>
      <c r="D34" s="91"/>
      <c r="E34" s="83"/>
      <c r="F34" s="113"/>
      <c r="G34" s="92"/>
      <c r="H34" s="90"/>
    </row>
    <row r="35" spans="1:16" customFormat="1" ht="31.5" customHeight="1" x14ac:dyDescent="0.25">
      <c r="A35" s="276" t="s">
        <v>437</v>
      </c>
      <c r="B35" s="277"/>
      <c r="C35" s="277"/>
      <c r="D35" s="277"/>
      <c r="E35" s="277"/>
      <c r="F35" s="277"/>
      <c r="G35" s="277"/>
      <c r="H35" s="278"/>
      <c r="I35" s="2"/>
      <c r="J35" s="2"/>
      <c r="K35" s="2"/>
      <c r="L35" s="2"/>
      <c r="M35" s="2"/>
      <c r="N35" s="2"/>
      <c r="O35" s="2"/>
      <c r="P35" s="2"/>
    </row>
    <row r="36" spans="1:16" customFormat="1" x14ac:dyDescent="0.25">
      <c r="A36" s="279"/>
      <c r="B36" s="280"/>
      <c r="C36" s="280"/>
      <c r="D36" s="280"/>
      <c r="E36" s="280"/>
      <c r="F36" s="280"/>
      <c r="G36" s="280"/>
      <c r="H36" s="281"/>
      <c r="I36" s="2"/>
      <c r="J36" s="2"/>
      <c r="K36" s="2"/>
      <c r="L36" s="2"/>
      <c r="M36" s="2"/>
      <c r="N36" s="2"/>
      <c r="O36" s="2"/>
      <c r="P36" s="2"/>
    </row>
    <row r="37" spans="1:16" customFormat="1" x14ac:dyDescent="0.25">
      <c r="A37" s="282"/>
      <c r="B37" s="283"/>
      <c r="C37" s="283"/>
      <c r="D37" s="283"/>
      <c r="E37" s="283"/>
      <c r="F37" s="283"/>
      <c r="G37" s="283"/>
      <c r="H37" s="284"/>
      <c r="I37" s="2"/>
      <c r="J37" s="2"/>
      <c r="K37" s="2"/>
      <c r="L37" s="2"/>
      <c r="M37" s="2"/>
      <c r="N37" s="2"/>
      <c r="O37" s="2"/>
      <c r="P37" s="2"/>
    </row>
    <row r="38" spans="1:16" customFormat="1" x14ac:dyDescent="0.25">
      <c r="A38" s="282"/>
      <c r="B38" s="283"/>
      <c r="C38" s="283"/>
      <c r="D38" s="283"/>
      <c r="E38" s="283"/>
      <c r="F38" s="283"/>
      <c r="G38" s="283"/>
      <c r="H38" s="284"/>
      <c r="I38" s="2"/>
      <c r="J38" s="2"/>
      <c r="K38" s="2"/>
      <c r="L38" s="2"/>
      <c r="M38" s="2"/>
      <c r="N38" s="2"/>
      <c r="O38" s="2"/>
      <c r="P38" s="2"/>
    </row>
    <row r="39" spans="1:16" customFormat="1" x14ac:dyDescent="0.25">
      <c r="A39" s="285"/>
      <c r="B39" s="286"/>
      <c r="C39" s="286"/>
      <c r="D39" s="286"/>
      <c r="E39" s="286"/>
      <c r="F39" s="286"/>
      <c r="G39" s="286"/>
      <c r="H39" s="287"/>
      <c r="I39" s="2"/>
      <c r="J39" s="2"/>
      <c r="K39" s="2"/>
      <c r="L39" s="2"/>
      <c r="M39" s="2"/>
      <c r="N39" s="2"/>
      <c r="O39" s="2"/>
      <c r="P39" s="2"/>
    </row>
    <row r="40" spans="1:16" x14ac:dyDescent="0.25">
      <c r="F40"/>
      <c r="G40"/>
      <c r="H40"/>
    </row>
    <row r="41" spans="1:16" x14ac:dyDescent="0.25">
      <c r="A41" s="8"/>
      <c r="B41" s="8"/>
      <c r="C41" s="8"/>
      <c r="D41" s="8"/>
      <c r="E41" s="8"/>
      <c r="F41" s="229"/>
      <c r="G41" s="229"/>
      <c r="H41" s="229"/>
      <c r="I41" s="8"/>
      <c r="J41" s="8"/>
      <c r="K41" s="8"/>
      <c r="L41" s="8"/>
      <c r="M41" s="8"/>
      <c r="N41" s="8"/>
      <c r="O41" s="8"/>
      <c r="P41" s="8"/>
    </row>
    <row r="42" spans="1:16" ht="21" x14ac:dyDescent="0.35">
      <c r="A42" s="6" t="s">
        <v>1</v>
      </c>
      <c r="C42" s="46"/>
      <c r="D42" s="47"/>
      <c r="F42"/>
      <c r="G42"/>
      <c r="H42"/>
    </row>
    <row r="43" spans="1:16" x14ac:dyDescent="0.25">
      <c r="A43" s="50" t="s">
        <v>123</v>
      </c>
      <c r="B43" s="32" t="s">
        <v>61</v>
      </c>
      <c r="C43" s="32"/>
      <c r="D43" s="33" t="s">
        <v>50</v>
      </c>
    </row>
    <row r="44" spans="1:16" x14ac:dyDescent="0.25">
      <c r="A44" s="70" t="s">
        <v>77</v>
      </c>
      <c r="B44" s="48" t="s">
        <v>48</v>
      </c>
      <c r="C44" s="48" t="s">
        <v>248</v>
      </c>
      <c r="D44" s="49">
        <v>400000</v>
      </c>
    </row>
    <row r="45" spans="1:16" x14ac:dyDescent="0.25">
      <c r="D45" s="14"/>
      <c r="E45" s="11"/>
    </row>
    <row r="46" spans="1:16" x14ac:dyDescent="0.25">
      <c r="A46" s="8"/>
      <c r="B46" s="8"/>
      <c r="C46" s="8"/>
      <c r="D46" s="12"/>
      <c r="E46" s="12"/>
      <c r="F46" s="13"/>
      <c r="G46" s="8"/>
      <c r="H46" s="8"/>
      <c r="I46" s="8"/>
      <c r="J46" s="8"/>
      <c r="K46" s="8"/>
      <c r="L46" s="8"/>
      <c r="M46" s="8"/>
      <c r="N46" s="8"/>
      <c r="O46" s="8"/>
      <c r="P46" s="8"/>
    </row>
    <row r="47" spans="1:16" ht="21.75" thickBot="1" x14ac:dyDescent="0.4">
      <c r="A47" s="6" t="s">
        <v>2</v>
      </c>
      <c r="E47" s="14"/>
      <c r="F47" s="11"/>
    </row>
    <row r="48" spans="1:16" ht="21" x14ac:dyDescent="0.35">
      <c r="A48" s="50" t="s">
        <v>123</v>
      </c>
      <c r="B48" s="32" t="s">
        <v>61</v>
      </c>
      <c r="C48" s="80" t="s">
        <v>62</v>
      </c>
      <c r="D48" s="33" t="s">
        <v>51</v>
      </c>
      <c r="F48" s="50" t="s">
        <v>123</v>
      </c>
      <c r="G48" s="32" t="s">
        <v>61</v>
      </c>
      <c r="H48" s="32" t="s">
        <v>62</v>
      </c>
      <c r="I48" s="33" t="s">
        <v>51</v>
      </c>
      <c r="K48" s="21" t="s">
        <v>89</v>
      </c>
      <c r="L48" s="183"/>
      <c r="M48" s="38"/>
      <c r="N48" s="27"/>
      <c r="O48" s="38"/>
      <c r="P48" s="148"/>
    </row>
    <row r="49" spans="1:16" ht="30" x14ac:dyDescent="0.25">
      <c r="A49" s="51"/>
      <c r="B49" s="161" t="s">
        <v>3</v>
      </c>
      <c r="C49" s="161" t="s">
        <v>4</v>
      </c>
      <c r="D49" s="62">
        <v>100</v>
      </c>
      <c r="F49" s="51" t="s">
        <v>66</v>
      </c>
      <c r="G49" s="23" t="s">
        <v>26</v>
      </c>
      <c r="H49" s="23" t="s">
        <v>282</v>
      </c>
      <c r="I49" s="52">
        <f>D63+D65*D55/D57</f>
        <v>86.3</v>
      </c>
      <c r="K49" s="288" t="s">
        <v>427</v>
      </c>
      <c r="L49" s="273"/>
      <c r="M49" s="273"/>
      <c r="N49" s="273"/>
      <c r="O49" s="273"/>
      <c r="P49" s="289"/>
    </row>
    <row r="50" spans="1:16" ht="30" x14ac:dyDescent="0.25">
      <c r="A50" s="55"/>
      <c r="B50" s="24" t="s">
        <v>415</v>
      </c>
      <c r="C50" s="24" t="s">
        <v>331</v>
      </c>
      <c r="D50" s="63">
        <v>1030</v>
      </c>
      <c r="F50" s="53" t="s">
        <v>67</v>
      </c>
      <c r="G50" s="4" t="s">
        <v>27</v>
      </c>
      <c r="H50" s="4" t="s">
        <v>283</v>
      </c>
      <c r="I50" s="54">
        <f>D64+D65*D56/D57</f>
        <v>13.7</v>
      </c>
      <c r="K50" s="259" t="s">
        <v>428</v>
      </c>
      <c r="L50" s="260"/>
      <c r="M50" s="260"/>
      <c r="N50" s="260"/>
      <c r="O50" s="260"/>
      <c r="P50" s="261"/>
    </row>
    <row r="51" spans="1:16" x14ac:dyDescent="0.25">
      <c r="A51" s="55"/>
      <c r="B51" s="24" t="s">
        <v>332</v>
      </c>
      <c r="C51" s="24" t="s">
        <v>333</v>
      </c>
      <c r="D51" s="107">
        <v>60</v>
      </c>
      <c r="F51" s="29"/>
      <c r="I51" s="158"/>
      <c r="K51" s="189"/>
      <c r="L51" s="24"/>
      <c r="M51" s="163" t="s">
        <v>409</v>
      </c>
      <c r="N51" s="164" t="s">
        <v>409</v>
      </c>
      <c r="O51" s="114" t="s">
        <v>410</v>
      </c>
      <c r="P51" s="165" t="s">
        <v>410</v>
      </c>
    </row>
    <row r="52" spans="1:16" x14ac:dyDescent="0.25">
      <c r="A52" s="55"/>
      <c r="B52" s="24" t="s">
        <v>5</v>
      </c>
      <c r="C52" s="24" t="s">
        <v>6</v>
      </c>
      <c r="D52" s="63">
        <v>50</v>
      </c>
      <c r="F52" s="50" t="s">
        <v>123</v>
      </c>
      <c r="G52" s="32" t="s">
        <v>61</v>
      </c>
      <c r="H52" s="80" t="s">
        <v>62</v>
      </c>
      <c r="I52" s="33" t="s">
        <v>51</v>
      </c>
      <c r="K52" s="235" t="s">
        <v>398</v>
      </c>
      <c r="L52" s="234" t="s">
        <v>315</v>
      </c>
      <c r="M52" s="166" t="s">
        <v>123</v>
      </c>
      <c r="N52" s="167" t="s">
        <v>290</v>
      </c>
      <c r="O52" s="168" t="s">
        <v>123</v>
      </c>
      <c r="P52" s="169" t="s">
        <v>290</v>
      </c>
    </row>
    <row r="53" spans="1:16" ht="30" x14ac:dyDescent="0.25">
      <c r="A53" s="123"/>
      <c r="B53" s="24" t="s">
        <v>438</v>
      </c>
      <c r="C53" s="24" t="s">
        <v>444</v>
      </c>
      <c r="D53" s="107">
        <v>20</v>
      </c>
      <c r="F53" s="55" t="s">
        <v>68</v>
      </c>
      <c r="G53" s="2" t="s">
        <v>28</v>
      </c>
      <c r="H53" s="2" t="s">
        <v>165</v>
      </c>
      <c r="I53" s="56">
        <f>$D$59*I87/$D$84</f>
        <v>15.718156593785389</v>
      </c>
      <c r="K53" s="170" t="s">
        <v>403</v>
      </c>
      <c r="L53" s="186" t="s">
        <v>318</v>
      </c>
      <c r="M53" s="171" t="s">
        <v>130</v>
      </c>
      <c r="N53" s="172">
        <f>1000*D54/D44</f>
        <v>2.8</v>
      </c>
      <c r="O53" s="171" t="s">
        <v>400</v>
      </c>
      <c r="P53" s="173">
        <f>1000*(D54-D59)/D44</f>
        <v>2.75</v>
      </c>
    </row>
    <row r="54" spans="1:16" x14ac:dyDescent="0.25">
      <c r="A54" s="53" t="s">
        <v>52</v>
      </c>
      <c r="B54" s="37" t="s">
        <v>166</v>
      </c>
      <c r="C54" s="37" t="s">
        <v>167</v>
      </c>
      <c r="D54" s="137">
        <f>D49+D50+D51-D52-D53</f>
        <v>1120</v>
      </c>
      <c r="F54" s="53" t="s">
        <v>69</v>
      </c>
      <c r="G54" s="4" t="s">
        <v>29</v>
      </c>
      <c r="H54" s="4" t="s">
        <v>23</v>
      </c>
      <c r="I54" s="54">
        <f>$D$59*I88/$D$84</f>
        <v>4.2818434062146089</v>
      </c>
      <c r="K54" s="174" t="s">
        <v>404</v>
      </c>
      <c r="L54" s="187" t="s">
        <v>318</v>
      </c>
      <c r="M54" s="114" t="s">
        <v>131</v>
      </c>
      <c r="N54" s="175">
        <f>1000*I57/D44</f>
        <v>2.380045391484463</v>
      </c>
      <c r="O54" s="114" t="s">
        <v>401</v>
      </c>
      <c r="P54" s="176">
        <f>1000*(D55+I49)/D44</f>
        <v>2.3407499999999999</v>
      </c>
    </row>
    <row r="55" spans="1:16" x14ac:dyDescent="0.25">
      <c r="A55" s="55"/>
      <c r="B55" s="2" t="s">
        <v>42</v>
      </c>
      <c r="C55" s="2" t="s">
        <v>168</v>
      </c>
      <c r="D55" s="63">
        <v>850</v>
      </c>
      <c r="K55" s="174" t="s">
        <v>405</v>
      </c>
      <c r="L55" s="187" t="s">
        <v>318</v>
      </c>
      <c r="M55" s="114" t="s">
        <v>180</v>
      </c>
      <c r="N55" s="177">
        <f>1000*I58/D44</f>
        <v>0.41995460851553651</v>
      </c>
      <c r="O55" s="114" t="s">
        <v>402</v>
      </c>
      <c r="P55" s="178">
        <f>1000*(D56+I50)/D44</f>
        <v>0.40925</v>
      </c>
    </row>
    <row r="56" spans="1:16" ht="15.75" thickBot="1" x14ac:dyDescent="0.3">
      <c r="A56" s="55"/>
      <c r="B56" s="2" t="s">
        <v>43</v>
      </c>
      <c r="C56" s="2" t="s">
        <v>169</v>
      </c>
      <c r="D56" s="63">
        <v>150</v>
      </c>
      <c r="F56" s="50" t="s">
        <v>123</v>
      </c>
      <c r="G56" s="32" t="s">
        <v>61</v>
      </c>
      <c r="H56" s="80" t="s">
        <v>62</v>
      </c>
      <c r="I56" s="33" t="s">
        <v>51</v>
      </c>
      <c r="K56" s="179" t="s">
        <v>132</v>
      </c>
      <c r="L56" s="188" t="s">
        <v>297</v>
      </c>
      <c r="M56" s="180" t="s">
        <v>391</v>
      </c>
      <c r="N56" s="181">
        <f>(D50+D51)/D54</f>
        <v>0.9732142857142857</v>
      </c>
      <c r="O56" s="180" t="s">
        <v>420</v>
      </c>
      <c r="P56" s="182">
        <f>(D50+D51)/(D54-D59)</f>
        <v>0.99090909090909096</v>
      </c>
    </row>
    <row r="57" spans="1:16" x14ac:dyDescent="0.25">
      <c r="A57" s="55" t="s">
        <v>53</v>
      </c>
      <c r="B57" s="36" t="s">
        <v>171</v>
      </c>
      <c r="C57" s="36" t="s">
        <v>170</v>
      </c>
      <c r="D57" s="68">
        <f>D55+D56</f>
        <v>1000</v>
      </c>
      <c r="F57" s="55" t="s">
        <v>70</v>
      </c>
      <c r="G57" s="2" t="s">
        <v>37</v>
      </c>
      <c r="H57" s="2" t="s">
        <v>181</v>
      </c>
      <c r="I57" s="57">
        <f>D55+I49+I53</f>
        <v>952.01815659378531</v>
      </c>
    </row>
    <row r="58" spans="1:16" ht="30" x14ac:dyDescent="0.25">
      <c r="A58" s="55"/>
      <c r="B58" s="2" t="s">
        <v>172</v>
      </c>
      <c r="C58" s="42" t="s">
        <v>173</v>
      </c>
      <c r="D58" s="63">
        <v>80</v>
      </c>
      <c r="F58" s="53" t="s">
        <v>71</v>
      </c>
      <c r="G58" s="4" t="s">
        <v>36</v>
      </c>
      <c r="H58" s="4" t="s">
        <v>182</v>
      </c>
      <c r="I58" s="58">
        <f>D56+I50+I54</f>
        <v>167.98184340621461</v>
      </c>
    </row>
    <row r="59" spans="1:16" ht="30" x14ac:dyDescent="0.25">
      <c r="A59" s="53"/>
      <c r="B59" s="4" t="s">
        <v>13</v>
      </c>
      <c r="C59" s="4" t="s">
        <v>49</v>
      </c>
      <c r="D59" s="66">
        <v>20</v>
      </c>
    </row>
    <row r="60" spans="1:16" x14ac:dyDescent="0.25">
      <c r="A60" s="53" t="s">
        <v>59</v>
      </c>
      <c r="B60" s="37" t="s">
        <v>311</v>
      </c>
      <c r="C60" s="37" t="s">
        <v>312</v>
      </c>
      <c r="D60" s="64">
        <f>D57+D58+D59</f>
        <v>1100</v>
      </c>
    </row>
    <row r="61" spans="1:16" ht="30" x14ac:dyDescent="0.25">
      <c r="A61" s="70" t="s">
        <v>63</v>
      </c>
      <c r="B61" s="71" t="s">
        <v>174</v>
      </c>
      <c r="C61" s="121" t="s">
        <v>321</v>
      </c>
      <c r="D61" s="72">
        <f>D54-D60</f>
        <v>20</v>
      </c>
      <c r="E61" s="15"/>
    </row>
    <row r="62" spans="1:16" ht="15.75" x14ac:dyDescent="0.25">
      <c r="A62" s="55" t="s">
        <v>64</v>
      </c>
      <c r="B62" s="36" t="s">
        <v>18</v>
      </c>
      <c r="C62" s="36" t="s">
        <v>175</v>
      </c>
      <c r="D62" s="69">
        <f>D58+D61</f>
        <v>100</v>
      </c>
      <c r="E62" s="15"/>
    </row>
    <row r="63" spans="1:16" ht="30" x14ac:dyDescent="0.25">
      <c r="A63" s="55"/>
      <c r="B63" s="2" t="s">
        <v>160</v>
      </c>
      <c r="C63" s="2" t="s">
        <v>176</v>
      </c>
      <c r="D63" s="63">
        <v>20</v>
      </c>
      <c r="E63" s="15"/>
    </row>
    <row r="64" spans="1:16" ht="30" x14ac:dyDescent="0.25">
      <c r="A64" s="55"/>
      <c r="B64" s="2" t="s">
        <v>161</v>
      </c>
      <c r="C64" s="2" t="s">
        <v>177</v>
      </c>
      <c r="D64" s="63">
        <v>2</v>
      </c>
    </row>
    <row r="65" spans="1:16" x14ac:dyDescent="0.25">
      <c r="A65" s="53" t="s">
        <v>65</v>
      </c>
      <c r="B65" s="37" t="s">
        <v>178</v>
      </c>
      <c r="C65" s="37" t="s">
        <v>179</v>
      </c>
      <c r="D65" s="65">
        <f>D62-D63-D64</f>
        <v>78</v>
      </c>
      <c r="E65" s="16"/>
      <c r="K65" s="16"/>
    </row>
    <row r="66" spans="1:16" x14ac:dyDescent="0.25">
      <c r="A66" s="29"/>
      <c r="B66" s="36"/>
      <c r="C66" s="36"/>
      <c r="D66" s="147"/>
      <c r="E66" s="16"/>
    </row>
    <row r="67" spans="1:16" x14ac:dyDescent="0.25">
      <c r="A67" s="8"/>
      <c r="B67" s="8"/>
      <c r="C67" s="8"/>
      <c r="D67" s="18"/>
      <c r="E67" s="19"/>
      <c r="F67" s="8"/>
      <c r="G67" s="8"/>
      <c r="H67" s="9"/>
      <c r="I67" s="9"/>
      <c r="J67" s="8"/>
      <c r="K67" s="8"/>
      <c r="L67" s="8"/>
      <c r="M67" s="8"/>
      <c r="N67" s="8"/>
      <c r="O67" s="8"/>
      <c r="P67" s="8"/>
    </row>
    <row r="68" spans="1:16" ht="32.25" thickBot="1" x14ac:dyDescent="0.4">
      <c r="A68" s="6" t="s">
        <v>7</v>
      </c>
      <c r="B68" s="24"/>
      <c r="C68" s="190" t="s">
        <v>351</v>
      </c>
    </row>
    <row r="69" spans="1:16" ht="21" x14ac:dyDescent="0.35">
      <c r="A69" s="50" t="s">
        <v>123</v>
      </c>
      <c r="B69" s="80" t="s">
        <v>61</v>
      </c>
      <c r="C69" s="80" t="s">
        <v>62</v>
      </c>
      <c r="D69" s="33" t="s">
        <v>51</v>
      </c>
      <c r="F69" s="50" t="s">
        <v>123</v>
      </c>
      <c r="G69" s="32" t="s">
        <v>61</v>
      </c>
      <c r="H69" s="80" t="s">
        <v>62</v>
      </c>
      <c r="I69" s="33" t="s">
        <v>51</v>
      </c>
      <c r="K69" s="21" t="s">
        <v>89</v>
      </c>
      <c r="L69" s="183"/>
      <c r="M69" s="27"/>
      <c r="N69" s="28"/>
      <c r="O69" s="5"/>
    </row>
    <row r="70" spans="1:16" ht="60" x14ac:dyDescent="0.25">
      <c r="A70" s="51"/>
      <c r="B70" s="161" t="s">
        <v>183</v>
      </c>
      <c r="C70" s="161" t="s">
        <v>334</v>
      </c>
      <c r="D70" s="62">
        <v>3500</v>
      </c>
      <c r="F70" s="51"/>
      <c r="G70" s="23" t="s">
        <v>193</v>
      </c>
      <c r="H70" s="150" t="s">
        <v>280</v>
      </c>
      <c r="I70" s="62">
        <v>100</v>
      </c>
      <c r="K70" s="153" t="s">
        <v>396</v>
      </c>
      <c r="L70" s="240" t="s">
        <v>315</v>
      </c>
      <c r="M70" s="45" t="s">
        <v>123</v>
      </c>
      <c r="N70" s="73" t="s">
        <v>290</v>
      </c>
    </row>
    <row r="71" spans="1:16" ht="30" x14ac:dyDescent="0.25">
      <c r="A71" s="55"/>
      <c r="B71" s="24" t="s">
        <v>184</v>
      </c>
      <c r="C71" s="24" t="s">
        <v>335</v>
      </c>
      <c r="D71" s="63">
        <v>1000</v>
      </c>
      <c r="F71" s="55"/>
      <c r="G71" s="2" t="s">
        <v>281</v>
      </c>
      <c r="H71" s="24" t="s">
        <v>277</v>
      </c>
      <c r="I71" s="63">
        <v>30</v>
      </c>
      <c r="K71" s="149" t="s">
        <v>403</v>
      </c>
      <c r="L71" s="186" t="s">
        <v>318</v>
      </c>
      <c r="M71" s="26" t="s">
        <v>133</v>
      </c>
      <c r="N71" s="22">
        <f>1000*D84/D44</f>
        <v>10.987500000000001</v>
      </c>
    </row>
    <row r="72" spans="1:16" x14ac:dyDescent="0.25">
      <c r="A72" s="55"/>
      <c r="B72" s="24" t="s">
        <v>185</v>
      </c>
      <c r="C72" s="24" t="s">
        <v>8</v>
      </c>
      <c r="D72" s="63">
        <v>5</v>
      </c>
      <c r="F72" s="55" t="s">
        <v>76</v>
      </c>
      <c r="G72" s="36" t="s">
        <v>194</v>
      </c>
      <c r="H72" s="151" t="s">
        <v>195</v>
      </c>
      <c r="I72" s="68">
        <f>D87+I70+I71</f>
        <v>4536</v>
      </c>
      <c r="K72" s="149" t="s">
        <v>404</v>
      </c>
      <c r="L72" s="187" t="s">
        <v>318</v>
      </c>
      <c r="M72" s="26" t="s">
        <v>157</v>
      </c>
      <c r="N72" s="22">
        <f>1000*I87/D44</f>
        <v>8.6351622787108493</v>
      </c>
    </row>
    <row r="73" spans="1:16" ht="30.75" thickBot="1" x14ac:dyDescent="0.3">
      <c r="A73" s="55"/>
      <c r="B73" s="24" t="s">
        <v>186</v>
      </c>
      <c r="C73" s="24" t="s">
        <v>9</v>
      </c>
      <c r="D73" s="63">
        <v>10</v>
      </c>
      <c r="F73" s="53" t="s">
        <v>74</v>
      </c>
      <c r="G73" s="37" t="s">
        <v>196</v>
      </c>
      <c r="H73" s="40" t="s">
        <v>322</v>
      </c>
      <c r="I73" s="65">
        <f>D80-I72</f>
        <v>-61</v>
      </c>
      <c r="K73" s="191" t="s">
        <v>406</v>
      </c>
      <c r="L73" s="188" t="s">
        <v>318</v>
      </c>
      <c r="M73" s="180" t="s">
        <v>392</v>
      </c>
      <c r="N73" s="192">
        <f>1000*I88/D44</f>
        <v>2.3523377212891514</v>
      </c>
    </row>
    <row r="74" spans="1:16" x14ac:dyDescent="0.25">
      <c r="A74" s="55"/>
      <c r="B74" s="24" t="s">
        <v>276</v>
      </c>
      <c r="C74" s="24" t="s">
        <v>187</v>
      </c>
      <c r="D74" s="63">
        <v>1</v>
      </c>
      <c r="F74" s="55"/>
      <c r="G74" s="42" t="s">
        <v>200</v>
      </c>
      <c r="H74" s="152" t="s">
        <v>273</v>
      </c>
      <c r="I74" s="63">
        <v>95</v>
      </c>
    </row>
    <row r="75" spans="1:16" ht="30" x14ac:dyDescent="0.25">
      <c r="A75" s="55"/>
      <c r="B75" s="24" t="s">
        <v>103</v>
      </c>
      <c r="C75" s="24" t="s">
        <v>153</v>
      </c>
      <c r="D75" s="63">
        <v>5</v>
      </c>
      <c r="F75" s="55"/>
      <c r="G75" s="42" t="s">
        <v>201</v>
      </c>
      <c r="H75" s="42" t="s">
        <v>274</v>
      </c>
      <c r="I75" s="63">
        <v>0</v>
      </c>
    </row>
    <row r="76" spans="1:16" x14ac:dyDescent="0.25">
      <c r="A76" s="53" t="s">
        <v>54</v>
      </c>
      <c r="B76" s="40" t="s">
        <v>106</v>
      </c>
      <c r="C76" s="40" t="s">
        <v>125</v>
      </c>
      <c r="D76" s="65">
        <f>SUM(D70:D75)</f>
        <v>4521</v>
      </c>
      <c r="F76" s="55"/>
      <c r="G76" s="42" t="s">
        <v>197</v>
      </c>
      <c r="H76" s="152" t="s">
        <v>275</v>
      </c>
      <c r="I76" s="63">
        <v>0</v>
      </c>
    </row>
    <row r="77" spans="1:16" x14ac:dyDescent="0.25">
      <c r="A77" s="55"/>
      <c r="B77" s="24" t="s">
        <v>10</v>
      </c>
      <c r="C77" s="24" t="s">
        <v>156</v>
      </c>
      <c r="D77" s="63">
        <v>5</v>
      </c>
      <c r="F77" s="55"/>
      <c r="G77" s="42" t="s">
        <v>198</v>
      </c>
      <c r="H77" s="152" t="s">
        <v>199</v>
      </c>
      <c r="I77" s="63">
        <v>20</v>
      </c>
    </row>
    <row r="78" spans="1:16" ht="30" x14ac:dyDescent="0.25">
      <c r="A78" s="55"/>
      <c r="B78" s="24" t="s">
        <v>442</v>
      </c>
      <c r="C78" s="24" t="s">
        <v>350</v>
      </c>
      <c r="D78" s="63">
        <v>50</v>
      </c>
      <c r="F78" s="53" t="s">
        <v>75</v>
      </c>
      <c r="G78" s="37" t="s">
        <v>202</v>
      </c>
      <c r="H78" s="40" t="s">
        <v>390</v>
      </c>
      <c r="I78" s="65">
        <f>SUM(I74:I75)-SUM(I76:I77)-D82-D83</f>
        <v>-5</v>
      </c>
    </row>
    <row r="79" spans="1:16" ht="30" x14ac:dyDescent="0.25">
      <c r="A79" s="123"/>
      <c r="B79" s="24" t="s">
        <v>149</v>
      </c>
      <c r="C79" s="24" t="s">
        <v>445</v>
      </c>
      <c r="D79" s="107">
        <v>1</v>
      </c>
      <c r="F79" s="51" t="s">
        <v>78</v>
      </c>
      <c r="G79" s="41" t="s">
        <v>19</v>
      </c>
      <c r="H79" s="74" t="s">
        <v>203</v>
      </c>
      <c r="I79" s="68">
        <f>I70+I71+I73+I78</f>
        <v>64</v>
      </c>
    </row>
    <row r="80" spans="1:16" ht="45" x14ac:dyDescent="0.25">
      <c r="A80" s="53" t="s">
        <v>55</v>
      </c>
      <c r="B80" s="40" t="s">
        <v>46</v>
      </c>
      <c r="C80" s="40" t="s">
        <v>188</v>
      </c>
      <c r="D80" s="137">
        <f>D76+D77-D78-D79</f>
        <v>4475</v>
      </c>
      <c r="F80" s="55"/>
      <c r="G80" s="2" t="s">
        <v>162</v>
      </c>
      <c r="H80" s="2" t="s">
        <v>278</v>
      </c>
      <c r="I80" s="107">
        <v>30</v>
      </c>
    </row>
    <row r="81" spans="1:16" ht="45" x14ac:dyDescent="0.25">
      <c r="A81" s="125"/>
      <c r="B81" s="162" t="s">
        <v>336</v>
      </c>
      <c r="C81" s="162" t="s">
        <v>337</v>
      </c>
      <c r="D81" s="193">
        <v>150</v>
      </c>
      <c r="F81" s="55"/>
      <c r="G81" s="2" t="s">
        <v>163</v>
      </c>
      <c r="H81" s="2" t="s">
        <v>279</v>
      </c>
      <c r="I81" s="107">
        <v>10</v>
      </c>
    </row>
    <row r="82" spans="1:16" ht="30" x14ac:dyDescent="0.25">
      <c r="A82" s="55"/>
      <c r="B82" s="24" t="s">
        <v>439</v>
      </c>
      <c r="C82" s="24" t="s">
        <v>338</v>
      </c>
      <c r="D82" s="107">
        <v>60</v>
      </c>
      <c r="F82" s="53" t="s">
        <v>79</v>
      </c>
      <c r="G82" s="37" t="s">
        <v>164</v>
      </c>
      <c r="H82" s="4" t="s">
        <v>204</v>
      </c>
      <c r="I82" s="64">
        <f>I79-I80-I81</f>
        <v>24</v>
      </c>
    </row>
    <row r="83" spans="1:16" ht="30" x14ac:dyDescent="0.25">
      <c r="A83" s="55"/>
      <c r="B83" s="24" t="s">
        <v>150</v>
      </c>
      <c r="C83" s="24" t="s">
        <v>446</v>
      </c>
      <c r="D83" s="107">
        <v>20</v>
      </c>
      <c r="F83" s="51" t="s">
        <v>80</v>
      </c>
      <c r="G83" s="23" t="s">
        <v>30</v>
      </c>
      <c r="H83" s="23" t="s">
        <v>285</v>
      </c>
      <c r="I83" s="52">
        <f>I80+$I$82*D85/$D$87</f>
        <v>49.064911484339532</v>
      </c>
    </row>
    <row r="84" spans="1:16" ht="45" x14ac:dyDescent="0.25">
      <c r="A84" s="53" t="s">
        <v>57</v>
      </c>
      <c r="B84" s="37" t="s">
        <v>47</v>
      </c>
      <c r="C84" s="37" t="s">
        <v>189</v>
      </c>
      <c r="D84" s="137">
        <f>D80-D82-D83</f>
        <v>4395</v>
      </c>
      <c r="F84" s="55" t="s">
        <v>81</v>
      </c>
      <c r="G84" s="2" t="s">
        <v>31</v>
      </c>
      <c r="H84" s="2" t="s">
        <v>284</v>
      </c>
      <c r="I84" s="56">
        <f>I81+$I$82*D86/$D$87</f>
        <v>14.935088515660464</v>
      </c>
    </row>
    <row r="85" spans="1:16" x14ac:dyDescent="0.25">
      <c r="A85" s="112"/>
      <c r="B85" s="2" t="s">
        <v>44</v>
      </c>
      <c r="C85" s="24" t="s">
        <v>190</v>
      </c>
      <c r="D85" s="63">
        <v>3500</v>
      </c>
      <c r="F85" s="75"/>
      <c r="G85" s="4"/>
      <c r="H85" s="67" t="s">
        <v>109</v>
      </c>
      <c r="I85" s="76">
        <f>I83+I84-I79</f>
        <v>0</v>
      </c>
    </row>
    <row r="86" spans="1:16" x14ac:dyDescent="0.25">
      <c r="A86" s="55"/>
      <c r="B86" s="2" t="s">
        <v>45</v>
      </c>
      <c r="C86" s="24" t="s">
        <v>191</v>
      </c>
      <c r="D86" s="63">
        <v>906</v>
      </c>
    </row>
    <row r="87" spans="1:16" x14ac:dyDescent="0.25">
      <c r="A87" s="53" t="s">
        <v>56</v>
      </c>
      <c r="B87" s="37" t="s">
        <v>192</v>
      </c>
      <c r="C87" s="40" t="s">
        <v>104</v>
      </c>
      <c r="D87" s="65">
        <f>D85+D86</f>
        <v>4406</v>
      </c>
      <c r="F87" s="51" t="s">
        <v>105</v>
      </c>
      <c r="G87" s="23" t="s">
        <v>34</v>
      </c>
      <c r="H87" s="23" t="s">
        <v>84</v>
      </c>
      <c r="I87" s="60">
        <f>D85+I83+I76-I74</f>
        <v>3454.0649114843395</v>
      </c>
    </row>
    <row r="88" spans="1:16" x14ac:dyDescent="0.25">
      <c r="A88" s="29"/>
      <c r="B88" s="36"/>
      <c r="C88" s="151"/>
      <c r="D88" s="236"/>
      <c r="F88" s="53" t="s">
        <v>107</v>
      </c>
      <c r="G88" s="4" t="s">
        <v>35</v>
      </c>
      <c r="H88" s="4" t="s">
        <v>85</v>
      </c>
      <c r="I88" s="58">
        <f>D86+I84+I77-I75</f>
        <v>940.93508851566048</v>
      </c>
    </row>
    <row r="90" spans="1:16" x14ac:dyDescent="0.25">
      <c r="A90" s="8"/>
      <c r="B90" s="8"/>
      <c r="C90" s="8"/>
      <c r="D90" s="8"/>
      <c r="E90" s="8"/>
      <c r="F90" s="8"/>
      <c r="G90" s="8"/>
      <c r="H90" s="8"/>
      <c r="I90" s="8"/>
      <c r="J90" s="8"/>
      <c r="K90" s="8"/>
      <c r="L90" s="8"/>
      <c r="M90" s="8"/>
      <c r="N90" s="8"/>
      <c r="O90" s="8"/>
      <c r="P90" s="8"/>
    </row>
    <row r="91" spans="1:16" ht="21.75" thickBot="1" x14ac:dyDescent="0.4">
      <c r="A91" s="7" t="s">
        <v>158</v>
      </c>
      <c r="C91" s="10"/>
      <c r="D91" s="4"/>
      <c r="E91" s="20"/>
    </row>
    <row r="92" spans="1:16" ht="21" x14ac:dyDescent="0.35">
      <c r="A92" s="105" t="s">
        <v>123</v>
      </c>
      <c r="B92" s="80" t="s">
        <v>61</v>
      </c>
      <c r="C92" s="80" t="s">
        <v>62</v>
      </c>
      <c r="D92" s="106" t="s">
        <v>51</v>
      </c>
      <c r="E92" s="20"/>
      <c r="F92" s="50" t="s">
        <v>123</v>
      </c>
      <c r="G92" s="32" t="s">
        <v>61</v>
      </c>
      <c r="H92" s="32" t="s">
        <v>62</v>
      </c>
      <c r="I92" s="33" t="s">
        <v>51</v>
      </c>
      <c r="K92" s="204" t="s">
        <v>89</v>
      </c>
      <c r="L92" s="241"/>
      <c r="M92" s="154"/>
      <c r="N92" s="155"/>
      <c r="O92" s="156"/>
      <c r="P92" s="157"/>
    </row>
    <row r="93" spans="1:16" ht="15.75" customHeight="1" x14ac:dyDescent="0.25">
      <c r="A93" s="104"/>
      <c r="B93" s="5"/>
      <c r="C93" s="34" t="s">
        <v>319</v>
      </c>
      <c r="D93" s="94"/>
      <c r="E93" s="20"/>
      <c r="F93" s="51"/>
      <c r="G93" s="23"/>
      <c r="H93" s="34" t="s">
        <v>421</v>
      </c>
      <c r="I93" s="110"/>
      <c r="K93" s="268" t="s">
        <v>432</v>
      </c>
      <c r="L93" s="269"/>
      <c r="M93" s="269"/>
      <c r="N93" s="269"/>
      <c r="O93" s="269"/>
      <c r="P93" s="270"/>
    </row>
    <row r="94" spans="1:16" ht="30" customHeight="1" x14ac:dyDescent="0.25">
      <c r="A94" s="55"/>
      <c r="B94" s="2" t="s">
        <v>310</v>
      </c>
      <c r="C94" s="2" t="s">
        <v>323</v>
      </c>
      <c r="D94" s="107">
        <v>3005</v>
      </c>
      <c r="F94" s="55"/>
      <c r="G94" s="2" t="s">
        <v>408</v>
      </c>
      <c r="H94" s="2" t="s">
        <v>369</v>
      </c>
      <c r="I94" s="107">
        <v>60</v>
      </c>
      <c r="K94" s="271" t="s">
        <v>433</v>
      </c>
      <c r="L94" s="260"/>
      <c r="M94" s="260"/>
      <c r="N94" s="260"/>
      <c r="O94" s="260"/>
      <c r="P94" s="261"/>
    </row>
    <row r="95" spans="1:16" ht="30" x14ac:dyDescent="0.25">
      <c r="A95" s="55"/>
      <c r="B95" s="2" t="s">
        <v>257</v>
      </c>
      <c r="C95" s="2" t="s">
        <v>258</v>
      </c>
      <c r="D95" s="107">
        <v>30</v>
      </c>
      <c r="F95" s="55"/>
      <c r="G95" s="24" t="s">
        <v>426</v>
      </c>
      <c r="H95" s="2" t="s">
        <v>425</v>
      </c>
      <c r="I95" s="107">
        <v>15</v>
      </c>
      <c r="K95" s="189"/>
      <c r="L95" s="242"/>
      <c r="M95" s="114" t="s">
        <v>409</v>
      </c>
      <c r="N95" s="164" t="s">
        <v>409</v>
      </c>
      <c r="O95" s="114" t="s">
        <v>410</v>
      </c>
      <c r="P95" s="165" t="s">
        <v>410</v>
      </c>
    </row>
    <row r="96" spans="1:16" ht="15.75" x14ac:dyDescent="0.25">
      <c r="A96" s="55"/>
      <c r="B96" s="2" t="s">
        <v>11</v>
      </c>
      <c r="C96" s="2" t="s">
        <v>205</v>
      </c>
      <c r="D96" s="107">
        <v>10</v>
      </c>
      <c r="E96" s="15"/>
      <c r="F96" s="195" t="s">
        <v>90</v>
      </c>
      <c r="G96" s="40" t="s">
        <v>423</v>
      </c>
      <c r="H96" s="40" t="s">
        <v>422</v>
      </c>
      <c r="I96" s="137">
        <f>I94+I95</f>
        <v>75</v>
      </c>
      <c r="K96" s="199" t="s">
        <v>397</v>
      </c>
      <c r="L96" s="243" t="s">
        <v>315</v>
      </c>
      <c r="M96" s="168" t="s">
        <v>123</v>
      </c>
      <c r="N96" s="167" t="s">
        <v>290</v>
      </c>
      <c r="O96" s="168" t="s">
        <v>123</v>
      </c>
      <c r="P96" s="169" t="s">
        <v>290</v>
      </c>
    </row>
    <row r="97" spans="1:16" ht="30" x14ac:dyDescent="0.25">
      <c r="A97" s="55" t="s">
        <v>82</v>
      </c>
      <c r="B97" s="36" t="s">
        <v>261</v>
      </c>
      <c r="C97" s="36" t="s">
        <v>262</v>
      </c>
      <c r="D97" s="68">
        <f>D94+D95-D96</f>
        <v>3025</v>
      </c>
      <c r="F97" s="24"/>
      <c r="G97" s="24"/>
      <c r="H97" s="24"/>
      <c r="J97" s="126"/>
      <c r="K97" s="174" t="s">
        <v>403</v>
      </c>
      <c r="L97" s="244" t="s">
        <v>318</v>
      </c>
      <c r="M97" s="114" t="s">
        <v>377</v>
      </c>
      <c r="N97" s="175">
        <f>1000*I99/D44</f>
        <v>7.6513235294117647</v>
      </c>
      <c r="O97" s="114" t="s">
        <v>380</v>
      </c>
      <c r="P97" s="176">
        <f>1000*I111/D44</f>
        <v>0.70499999999999996</v>
      </c>
    </row>
    <row r="98" spans="1:16" x14ac:dyDescent="0.25">
      <c r="A98" s="55"/>
      <c r="C98" s="36" t="s">
        <v>270</v>
      </c>
      <c r="D98" s="108">
        <f>D97-D100-D113</f>
        <v>0</v>
      </c>
      <c r="F98" s="105" t="s">
        <v>123</v>
      </c>
      <c r="G98" s="80" t="s">
        <v>61</v>
      </c>
      <c r="H98" s="80" t="s">
        <v>62</v>
      </c>
      <c r="I98" s="33" t="s">
        <v>51</v>
      </c>
      <c r="K98" s="174" t="s">
        <v>404</v>
      </c>
      <c r="L98" s="244" t="s">
        <v>318</v>
      </c>
      <c r="M98" s="114" t="s">
        <v>378</v>
      </c>
      <c r="N98" s="175">
        <f>1000*I106/D44</f>
        <v>5.9615277673862455</v>
      </c>
      <c r="O98" s="114" t="s">
        <v>381</v>
      </c>
      <c r="P98" s="176">
        <f>1000*I112/D44</f>
        <v>0.54249999999999998</v>
      </c>
    </row>
    <row r="99" spans="1:16" ht="15.75" thickBot="1" x14ac:dyDescent="0.3">
      <c r="A99" s="101"/>
      <c r="B99" s="25"/>
      <c r="C99" s="34" t="s">
        <v>271</v>
      </c>
      <c r="D99" s="98"/>
      <c r="F99" s="195" t="s">
        <v>110</v>
      </c>
      <c r="G99" s="197" t="s">
        <v>256</v>
      </c>
      <c r="H99" s="197" t="s">
        <v>217</v>
      </c>
      <c r="I99" s="137">
        <f>D111+D118+D128-I96</f>
        <v>3060.5294117647059</v>
      </c>
      <c r="K99" s="200" t="s">
        <v>405</v>
      </c>
      <c r="L99" s="245" t="s">
        <v>318</v>
      </c>
      <c r="M99" s="180" t="s">
        <v>379</v>
      </c>
      <c r="N99" s="201">
        <f>1000*I107/D44</f>
        <v>1.6897957620255197</v>
      </c>
      <c r="O99" s="180" t="s">
        <v>393</v>
      </c>
      <c r="P99" s="192">
        <f>1000*I113/D44</f>
        <v>0.16250000000000001</v>
      </c>
    </row>
    <row r="100" spans="1:16" x14ac:dyDescent="0.25">
      <c r="A100" s="194"/>
      <c r="B100" s="24" t="s">
        <v>263</v>
      </c>
      <c r="C100" s="24" t="s">
        <v>340</v>
      </c>
      <c r="D100" s="107">
        <v>3020</v>
      </c>
      <c r="F100" s="198"/>
      <c r="G100" s="40"/>
      <c r="H100" s="40"/>
    </row>
    <row r="101" spans="1:16" x14ac:dyDescent="0.25">
      <c r="A101" s="194"/>
      <c r="B101" s="24" t="s">
        <v>264</v>
      </c>
      <c r="C101" s="24" t="s">
        <v>259</v>
      </c>
      <c r="D101" s="107">
        <v>0</v>
      </c>
      <c r="F101" s="105" t="s">
        <v>123</v>
      </c>
      <c r="G101" s="80" t="s">
        <v>61</v>
      </c>
      <c r="H101" s="80" t="s">
        <v>62</v>
      </c>
      <c r="I101" s="33" t="s">
        <v>51</v>
      </c>
      <c r="J101" s="145"/>
    </row>
    <row r="102" spans="1:16" ht="30" x14ac:dyDescent="0.25">
      <c r="A102" s="194"/>
      <c r="B102" s="24" t="s">
        <v>265</v>
      </c>
      <c r="C102" s="24" t="s">
        <v>260</v>
      </c>
      <c r="D102" s="107">
        <v>0</v>
      </c>
      <c r="F102" s="194" t="s">
        <v>111</v>
      </c>
      <c r="G102" s="152" t="s">
        <v>218</v>
      </c>
      <c r="H102" s="24" t="s">
        <v>24</v>
      </c>
      <c r="I102" s="59">
        <f>D111*I87/$D84</f>
        <v>2242.6111069544982</v>
      </c>
    </row>
    <row r="103" spans="1:16" ht="30" x14ac:dyDescent="0.25">
      <c r="A103" s="194"/>
      <c r="B103" s="24" t="s">
        <v>206</v>
      </c>
      <c r="C103" s="24" t="s">
        <v>108</v>
      </c>
      <c r="D103" s="107">
        <v>50</v>
      </c>
      <c r="F103" s="195" t="s">
        <v>112</v>
      </c>
      <c r="G103" s="197" t="s">
        <v>219</v>
      </c>
      <c r="H103" s="162" t="s">
        <v>25</v>
      </c>
      <c r="I103" s="61">
        <f>$D$111*I88/$D$84</f>
        <v>610.91830481020793</v>
      </c>
    </row>
    <row r="104" spans="1:16" x14ac:dyDescent="0.25">
      <c r="A104" s="194"/>
      <c r="B104" s="24" t="s">
        <v>207</v>
      </c>
      <c r="C104" s="24" t="s">
        <v>325</v>
      </c>
      <c r="D104" s="107">
        <v>20</v>
      </c>
      <c r="F104" s="24"/>
      <c r="G104" s="24"/>
      <c r="H104" s="24"/>
      <c r="I104" s="39"/>
    </row>
    <row r="105" spans="1:16" x14ac:dyDescent="0.25">
      <c r="A105" s="195" t="s">
        <v>83</v>
      </c>
      <c r="B105" s="40" t="s">
        <v>208</v>
      </c>
      <c r="C105" s="40" t="s">
        <v>227</v>
      </c>
      <c r="D105" s="65">
        <f>SUM(D100:D104)</f>
        <v>3090</v>
      </c>
      <c r="F105" s="105" t="s">
        <v>123</v>
      </c>
      <c r="G105" s="80" t="s">
        <v>61</v>
      </c>
      <c r="H105" s="80" t="s">
        <v>62</v>
      </c>
      <c r="I105" s="33" t="s">
        <v>51</v>
      </c>
    </row>
    <row r="106" spans="1:16" ht="60" x14ac:dyDescent="0.25">
      <c r="A106" s="194"/>
      <c r="B106" s="24" t="s">
        <v>209</v>
      </c>
      <c r="C106" s="24" t="s">
        <v>447</v>
      </c>
      <c r="D106" s="109">
        <v>0.85</v>
      </c>
      <c r="F106" s="196" t="s">
        <v>113</v>
      </c>
      <c r="G106" s="161" t="s">
        <v>38</v>
      </c>
      <c r="H106" s="161" t="s">
        <v>118</v>
      </c>
      <c r="I106" s="60">
        <f>I102+D119+D129-I96</f>
        <v>2384.6111069544982</v>
      </c>
    </row>
    <row r="107" spans="1:16" x14ac:dyDescent="0.25">
      <c r="A107" s="195" t="s">
        <v>127</v>
      </c>
      <c r="B107" s="40" t="s">
        <v>440</v>
      </c>
      <c r="C107" s="40" t="s">
        <v>339</v>
      </c>
      <c r="D107" s="137">
        <f>IFERROR(D78/D106,"0")</f>
        <v>58.82352941176471</v>
      </c>
      <c r="F107" s="195" t="s">
        <v>137</v>
      </c>
      <c r="G107" s="162" t="s">
        <v>39</v>
      </c>
      <c r="H107" s="162" t="s">
        <v>119</v>
      </c>
      <c r="I107" s="58">
        <f>I103+D120+D130</f>
        <v>675.91830481020793</v>
      </c>
      <c r="J107" s="146"/>
    </row>
    <row r="108" spans="1:16" ht="30" x14ac:dyDescent="0.25">
      <c r="A108" s="195" t="s">
        <v>134</v>
      </c>
      <c r="B108" s="40" t="s">
        <v>326</v>
      </c>
      <c r="C108" s="40" t="s">
        <v>448</v>
      </c>
      <c r="D108" s="202">
        <f>IFERROR(D79/D106,"0")</f>
        <v>1.1764705882352942</v>
      </c>
      <c r="F108" s="24"/>
      <c r="G108" s="24"/>
      <c r="H108" s="24"/>
    </row>
    <row r="109" spans="1:16" ht="45" customHeight="1" x14ac:dyDescent="0.25">
      <c r="A109" s="24"/>
      <c r="B109" s="161" t="s">
        <v>343</v>
      </c>
      <c r="C109" s="24" t="s">
        <v>344</v>
      </c>
      <c r="D109" s="203">
        <v>0.85</v>
      </c>
      <c r="F109" s="262" t="s">
        <v>430</v>
      </c>
      <c r="G109" s="263"/>
      <c r="H109" s="263"/>
      <c r="I109" s="264"/>
    </row>
    <row r="110" spans="1:16" x14ac:dyDescent="0.25">
      <c r="A110" s="195" t="s">
        <v>135</v>
      </c>
      <c r="B110" s="40" t="s">
        <v>352</v>
      </c>
      <c r="C110" s="40" t="s">
        <v>341</v>
      </c>
      <c r="D110" s="65">
        <f>IFERROR(D81/D109,"0")</f>
        <v>176.47058823529412</v>
      </c>
      <c r="F110" s="206" t="s">
        <v>123</v>
      </c>
      <c r="G110" s="237" t="s">
        <v>61</v>
      </c>
      <c r="H110" s="237" t="s">
        <v>62</v>
      </c>
      <c r="I110" s="238" t="s">
        <v>51</v>
      </c>
    </row>
    <row r="111" spans="1:16" x14ac:dyDescent="0.25">
      <c r="A111" s="195" t="s">
        <v>86</v>
      </c>
      <c r="B111" s="40" t="s">
        <v>210</v>
      </c>
      <c r="C111" s="40" t="s">
        <v>228</v>
      </c>
      <c r="D111" s="137">
        <f>D105-D107-D108-D110</f>
        <v>2853.5294117647059</v>
      </c>
      <c r="F111" s="196" t="s">
        <v>138</v>
      </c>
      <c r="G111" s="161" t="s">
        <v>372</v>
      </c>
      <c r="H111" s="150" t="s">
        <v>217</v>
      </c>
      <c r="I111" s="239">
        <f>D118+D128</f>
        <v>282</v>
      </c>
      <c r="K111" s="126"/>
    </row>
    <row r="112" spans="1:16" x14ac:dyDescent="0.25">
      <c r="A112" s="196"/>
      <c r="B112" s="161"/>
      <c r="C112" s="77" t="s">
        <v>272</v>
      </c>
      <c r="D112" s="136"/>
      <c r="F112" s="194" t="s">
        <v>139</v>
      </c>
      <c r="G112" s="24" t="s">
        <v>373</v>
      </c>
      <c r="H112" s="24" t="s">
        <v>375</v>
      </c>
      <c r="I112" s="68">
        <f>D119+D129</f>
        <v>217</v>
      </c>
    </row>
    <row r="113" spans="1:10" x14ac:dyDescent="0.25">
      <c r="A113" s="194"/>
      <c r="B113" s="24" t="s">
        <v>266</v>
      </c>
      <c r="C113" s="24" t="s">
        <v>324</v>
      </c>
      <c r="D113" s="107">
        <v>5</v>
      </c>
      <c r="F113" s="195" t="s">
        <v>140</v>
      </c>
      <c r="G113" s="162" t="s">
        <v>374</v>
      </c>
      <c r="H113" s="162" t="s">
        <v>376</v>
      </c>
      <c r="I113" s="65">
        <f>D120+D130</f>
        <v>65</v>
      </c>
    </row>
    <row r="114" spans="1:10" x14ac:dyDescent="0.25">
      <c r="A114" s="194"/>
      <c r="B114" s="24" t="s">
        <v>267</v>
      </c>
      <c r="C114" s="24" t="s">
        <v>259</v>
      </c>
      <c r="D114" s="107">
        <v>150</v>
      </c>
      <c r="F114" s="134"/>
      <c r="G114" s="24"/>
      <c r="H114" s="24"/>
      <c r="I114" s="43"/>
    </row>
    <row r="115" spans="1:10" ht="15" customHeight="1" x14ac:dyDescent="0.25">
      <c r="A115" s="194"/>
      <c r="B115" s="24" t="s">
        <v>268</v>
      </c>
      <c r="C115" s="24" t="s">
        <v>260</v>
      </c>
      <c r="D115" s="107">
        <v>0</v>
      </c>
      <c r="F115" s="265" t="s">
        <v>431</v>
      </c>
      <c r="G115" s="266"/>
      <c r="H115" s="266"/>
      <c r="I115" s="267"/>
    </row>
    <row r="116" spans="1:10" x14ac:dyDescent="0.25">
      <c r="A116" s="194"/>
      <c r="B116" s="24" t="s">
        <v>211</v>
      </c>
      <c r="C116" s="24" t="s">
        <v>108</v>
      </c>
      <c r="D116" s="107">
        <v>25</v>
      </c>
      <c r="F116" s="166" t="s">
        <v>123</v>
      </c>
      <c r="G116" s="184" t="s">
        <v>61</v>
      </c>
      <c r="H116" s="184" t="s">
        <v>62</v>
      </c>
      <c r="I116" s="138" t="s">
        <v>51</v>
      </c>
    </row>
    <row r="117" spans="1:10" x14ac:dyDescent="0.25">
      <c r="A117" s="194"/>
      <c r="B117" s="24" t="s">
        <v>212</v>
      </c>
      <c r="C117" s="24" t="s">
        <v>325</v>
      </c>
      <c r="D117" s="107">
        <v>10</v>
      </c>
      <c r="F117" s="194" t="s">
        <v>141</v>
      </c>
      <c r="G117" s="152" t="s">
        <v>220</v>
      </c>
      <c r="H117" s="152" t="s">
        <v>269</v>
      </c>
      <c r="I117" s="78">
        <f>D94/D97</f>
        <v>0.99338842975206609</v>
      </c>
    </row>
    <row r="118" spans="1:10" x14ac:dyDescent="0.25">
      <c r="A118" s="194" t="s">
        <v>87</v>
      </c>
      <c r="B118" s="151" t="s">
        <v>154</v>
      </c>
      <c r="C118" s="151" t="s">
        <v>229</v>
      </c>
      <c r="D118" s="79">
        <f>SUM(D113:D117)</f>
        <v>190</v>
      </c>
      <c r="F118" s="194" t="s">
        <v>144</v>
      </c>
      <c r="G118" s="152" t="s">
        <v>221</v>
      </c>
      <c r="H118" s="152" t="s">
        <v>222</v>
      </c>
      <c r="I118" s="68">
        <f>D105-I117*D100</f>
        <v>89.966942148760609</v>
      </c>
    </row>
    <row r="119" spans="1:10" ht="30" x14ac:dyDescent="0.25">
      <c r="A119" s="194"/>
      <c r="B119" s="24" t="s">
        <v>20</v>
      </c>
      <c r="C119" s="24" t="s">
        <v>115</v>
      </c>
      <c r="D119" s="63">
        <v>130</v>
      </c>
      <c r="F119" s="194" t="s">
        <v>342</v>
      </c>
      <c r="G119" s="152" t="s">
        <v>223</v>
      </c>
      <c r="H119" s="152" t="s">
        <v>224</v>
      </c>
      <c r="I119" s="79">
        <f>I118-D107-D108-D110</f>
        <v>-146.50364608653351</v>
      </c>
      <c r="J119" s="142"/>
    </row>
    <row r="120" spans="1:10" ht="30" x14ac:dyDescent="0.25">
      <c r="A120" s="194"/>
      <c r="B120" s="24" t="s">
        <v>21</v>
      </c>
      <c r="C120" s="24" t="s">
        <v>22</v>
      </c>
      <c r="D120" s="63">
        <v>60</v>
      </c>
      <c r="F120" s="194" t="s">
        <v>370</v>
      </c>
      <c r="G120" s="152" t="s">
        <v>155</v>
      </c>
      <c r="H120" s="152" t="s">
        <v>417</v>
      </c>
      <c r="I120" s="79">
        <f>D118-I117*D113</f>
        <v>185.03305785123968</v>
      </c>
    </row>
    <row r="121" spans="1:10" x14ac:dyDescent="0.25">
      <c r="A121" s="194" t="s">
        <v>136</v>
      </c>
      <c r="B121" s="151" t="s">
        <v>154</v>
      </c>
      <c r="C121" s="151" t="s">
        <v>416</v>
      </c>
      <c r="D121" s="79">
        <f>SUM(D119:D120)</f>
        <v>190</v>
      </c>
      <c r="F121" s="195" t="s">
        <v>371</v>
      </c>
      <c r="G121" s="197" t="s">
        <v>225</v>
      </c>
      <c r="H121" s="197" t="s">
        <v>226</v>
      </c>
      <c r="I121" s="64">
        <f>I119+I120+D128-I96</f>
        <v>55.529411764706168</v>
      </c>
    </row>
    <row r="122" spans="1:10" x14ac:dyDescent="0.25">
      <c r="A122" s="53"/>
      <c r="B122" s="4"/>
      <c r="C122" s="37" t="s">
        <v>213</v>
      </c>
      <c r="D122" s="102">
        <f>D118-D121</f>
        <v>0</v>
      </c>
      <c r="F122" s="24"/>
      <c r="G122" s="24"/>
      <c r="H122" s="24"/>
    </row>
    <row r="123" spans="1:10" x14ac:dyDescent="0.25">
      <c r="A123" s="51"/>
      <c r="B123" s="23"/>
      <c r="C123" s="35" t="s">
        <v>255</v>
      </c>
      <c r="D123" s="111"/>
    </row>
    <row r="124" spans="1:10" x14ac:dyDescent="0.25">
      <c r="A124" s="55"/>
      <c r="B124" s="2" t="s">
        <v>17</v>
      </c>
      <c r="C124" s="2" t="s">
        <v>15</v>
      </c>
      <c r="D124" s="107">
        <v>10</v>
      </c>
    </row>
    <row r="125" spans="1:10" x14ac:dyDescent="0.25">
      <c r="A125" s="55"/>
      <c r="B125" s="2" t="s">
        <v>16</v>
      </c>
      <c r="C125" s="2" t="s">
        <v>14</v>
      </c>
      <c r="D125" s="107">
        <v>80</v>
      </c>
    </row>
    <row r="126" spans="1:10" x14ac:dyDescent="0.25">
      <c r="A126" s="55"/>
      <c r="B126" s="2" t="s">
        <v>249</v>
      </c>
      <c r="C126" s="2" t="s">
        <v>251</v>
      </c>
      <c r="D126" s="107">
        <v>1</v>
      </c>
    </row>
    <row r="127" spans="1:10" x14ac:dyDescent="0.25">
      <c r="A127" s="194"/>
      <c r="B127" s="2" t="s">
        <v>250</v>
      </c>
      <c r="C127" s="2" t="s">
        <v>252</v>
      </c>
      <c r="D127" s="107">
        <v>1</v>
      </c>
    </row>
    <row r="128" spans="1:10" x14ac:dyDescent="0.25">
      <c r="A128" s="194" t="s">
        <v>88</v>
      </c>
      <c r="B128" s="36" t="s">
        <v>159</v>
      </c>
      <c r="C128" s="36" t="s">
        <v>214</v>
      </c>
      <c r="D128" s="79">
        <f>SUM(D124:D127)</f>
        <v>92</v>
      </c>
    </row>
    <row r="129" spans="1:16" ht="30" x14ac:dyDescent="0.25">
      <c r="A129" s="194"/>
      <c r="B129" s="2" t="s">
        <v>145</v>
      </c>
      <c r="C129" s="2" t="s">
        <v>151</v>
      </c>
      <c r="D129" s="63">
        <v>87</v>
      </c>
    </row>
    <row r="130" spans="1:16" ht="30" x14ac:dyDescent="0.25">
      <c r="A130" s="194"/>
      <c r="B130" s="2" t="s">
        <v>146</v>
      </c>
      <c r="C130" s="2" t="s">
        <v>215</v>
      </c>
      <c r="D130" s="63">
        <v>5</v>
      </c>
    </row>
    <row r="131" spans="1:16" x14ac:dyDescent="0.25">
      <c r="A131" s="194" t="s">
        <v>91</v>
      </c>
      <c r="B131" s="36" t="s">
        <v>159</v>
      </c>
      <c r="C131" s="36" t="s">
        <v>216</v>
      </c>
      <c r="D131" s="79">
        <f>SUM(D129:D130)</f>
        <v>92</v>
      </c>
      <c r="F131" s="5"/>
      <c r="H131" s="5"/>
      <c r="I131" s="17"/>
    </row>
    <row r="132" spans="1:16" x14ac:dyDescent="0.25">
      <c r="A132" s="53"/>
      <c r="B132" s="4"/>
      <c r="C132" s="37" t="s">
        <v>142</v>
      </c>
      <c r="D132" s="102">
        <f>D128-D131</f>
        <v>0</v>
      </c>
    </row>
    <row r="134" spans="1:16" x14ac:dyDescent="0.25">
      <c r="A134" s="8"/>
      <c r="B134" s="8"/>
      <c r="C134" s="8"/>
      <c r="D134" s="8"/>
      <c r="E134" s="8"/>
      <c r="F134" s="8"/>
      <c r="G134" s="8"/>
      <c r="H134" s="8"/>
      <c r="I134" s="8"/>
      <c r="J134" s="8"/>
      <c r="K134" s="8"/>
      <c r="L134" s="8"/>
      <c r="M134" s="8"/>
      <c r="N134" s="8"/>
      <c r="O134" s="8"/>
      <c r="P134" s="8"/>
    </row>
    <row r="135" spans="1:16" ht="21.75" thickBot="1" x14ac:dyDescent="0.4">
      <c r="A135" s="7" t="s">
        <v>73</v>
      </c>
      <c r="C135" s="4"/>
      <c r="D135" s="4"/>
    </row>
    <row r="136" spans="1:16" ht="21" x14ac:dyDescent="0.35">
      <c r="A136" s="50" t="s">
        <v>123</v>
      </c>
      <c r="B136" s="32" t="s">
        <v>61</v>
      </c>
      <c r="C136" s="32" t="s">
        <v>62</v>
      </c>
      <c r="D136" s="33" t="s">
        <v>51</v>
      </c>
      <c r="F136" s="50" t="s">
        <v>123</v>
      </c>
      <c r="G136" s="32" t="s">
        <v>61</v>
      </c>
      <c r="H136" s="32" t="s">
        <v>62</v>
      </c>
      <c r="I136" s="33" t="s">
        <v>51</v>
      </c>
      <c r="K136" s="204" t="s">
        <v>89</v>
      </c>
      <c r="L136" s="241"/>
      <c r="M136" s="155"/>
      <c r="N136" s="155"/>
      <c r="O136" s="156"/>
      <c r="P136" s="157"/>
    </row>
    <row r="137" spans="1:16" ht="15" customHeight="1" x14ac:dyDescent="0.25">
      <c r="A137" s="97"/>
      <c r="B137" s="25"/>
      <c r="C137" s="77" t="s">
        <v>114</v>
      </c>
      <c r="D137" s="98"/>
      <c r="F137" s="195" t="s">
        <v>101</v>
      </c>
      <c r="G137" s="197" t="s">
        <v>246</v>
      </c>
      <c r="H137" s="197" t="s">
        <v>247</v>
      </c>
      <c r="I137" s="202">
        <f>D146+D150+D158</f>
        <v>180.94066882416396</v>
      </c>
      <c r="K137" s="268" t="s">
        <v>434</v>
      </c>
      <c r="L137" s="269"/>
      <c r="M137" s="269"/>
      <c r="N137" s="269"/>
      <c r="O137" s="269"/>
      <c r="P137" s="270"/>
    </row>
    <row r="138" spans="1:16" ht="15" customHeight="1" x14ac:dyDescent="0.25">
      <c r="A138" s="99"/>
      <c r="B138" s="2" t="s">
        <v>206</v>
      </c>
      <c r="C138" s="24" t="s">
        <v>108</v>
      </c>
      <c r="D138" s="100">
        <f>D103</f>
        <v>50</v>
      </c>
      <c r="F138" s="24"/>
      <c r="G138" s="24"/>
      <c r="H138" s="24"/>
      <c r="K138" s="271" t="s">
        <v>435</v>
      </c>
      <c r="L138" s="260"/>
      <c r="M138" s="260"/>
      <c r="N138" s="260"/>
      <c r="O138" s="260"/>
      <c r="P138" s="261"/>
    </row>
    <row r="139" spans="1:16" ht="29.25" customHeight="1" x14ac:dyDescent="0.25">
      <c r="A139" s="99"/>
      <c r="B139" s="2" t="s">
        <v>207</v>
      </c>
      <c r="C139" s="2" t="s">
        <v>325</v>
      </c>
      <c r="D139" s="100">
        <f>D104</f>
        <v>20</v>
      </c>
      <c r="F139" s="105" t="s">
        <v>123</v>
      </c>
      <c r="G139" s="80" t="s">
        <v>61</v>
      </c>
      <c r="H139" s="80" t="s">
        <v>62</v>
      </c>
      <c r="I139" s="33" t="s">
        <v>51</v>
      </c>
      <c r="K139" s="189"/>
      <c r="L139" s="242"/>
      <c r="M139" s="114" t="s">
        <v>409</v>
      </c>
      <c r="N139" s="164" t="s">
        <v>409</v>
      </c>
      <c r="O139" s="114" t="s">
        <v>410</v>
      </c>
      <c r="P139" s="165" t="s">
        <v>410</v>
      </c>
    </row>
    <row r="140" spans="1:16" ht="30" x14ac:dyDescent="0.25">
      <c r="A140" s="194" t="s">
        <v>126</v>
      </c>
      <c r="B140" s="151" t="s">
        <v>230</v>
      </c>
      <c r="C140" s="151" t="s">
        <v>231</v>
      </c>
      <c r="D140" s="59">
        <f>D138+D139</f>
        <v>70</v>
      </c>
      <c r="F140" s="194" t="s">
        <v>120</v>
      </c>
      <c r="G140" s="152" t="s">
        <v>244</v>
      </c>
      <c r="H140" s="24" t="s">
        <v>32</v>
      </c>
      <c r="I140" s="56">
        <f>$D$146*I87/$D$84</f>
        <v>51.037380094168313</v>
      </c>
      <c r="K140" s="210" t="s">
        <v>399</v>
      </c>
      <c r="L140" s="243" t="s">
        <v>315</v>
      </c>
      <c r="M140" s="168" t="s">
        <v>123</v>
      </c>
      <c r="N140" s="211" t="s">
        <v>429</v>
      </c>
      <c r="O140" s="168" t="s">
        <v>123</v>
      </c>
      <c r="P140" s="212" t="s">
        <v>290</v>
      </c>
    </row>
    <row r="141" spans="1:16" ht="60" x14ac:dyDescent="0.25">
      <c r="A141" s="194"/>
      <c r="B141" s="24" t="s">
        <v>330</v>
      </c>
      <c r="C141" s="24" t="s">
        <v>449</v>
      </c>
      <c r="D141" s="203">
        <v>0.9</v>
      </c>
      <c r="F141" s="195" t="s">
        <v>121</v>
      </c>
      <c r="G141" s="162" t="s">
        <v>245</v>
      </c>
      <c r="H141" s="162" t="s">
        <v>33</v>
      </c>
      <c r="I141" s="54">
        <f>$D$146*I88/$D$84</f>
        <v>13.903288729995657</v>
      </c>
      <c r="K141" s="174" t="s">
        <v>403</v>
      </c>
      <c r="L141" s="244" t="s">
        <v>318</v>
      </c>
      <c r="M141" s="114" t="s">
        <v>383</v>
      </c>
      <c r="N141" s="175">
        <f>1000*I137/D44</f>
        <v>0.45235167206040994</v>
      </c>
      <c r="O141" s="114" t="s">
        <v>386</v>
      </c>
      <c r="P141" s="176">
        <f>1000*I150/D44</f>
        <v>0.28999999999999998</v>
      </c>
    </row>
    <row r="142" spans="1:16" ht="30" x14ac:dyDescent="0.25">
      <c r="A142" s="194" t="s">
        <v>117</v>
      </c>
      <c r="B142" s="151" t="s">
        <v>441</v>
      </c>
      <c r="C142" s="151" t="s">
        <v>353</v>
      </c>
      <c r="D142" s="140">
        <f>IFERROR((D140/D105)*(D78/D141),0)</f>
        <v>1.2585400934915498</v>
      </c>
      <c r="F142" s="24"/>
      <c r="G142" s="24"/>
      <c r="H142" s="24"/>
      <c r="I142" s="44"/>
      <c r="K142" s="174" t="s">
        <v>404</v>
      </c>
      <c r="L142" s="244" t="s">
        <v>318</v>
      </c>
      <c r="M142" s="114" t="s">
        <v>384</v>
      </c>
      <c r="N142" s="175">
        <f>1000*I144/D44</f>
        <v>0.35509345023542083</v>
      </c>
      <c r="O142" s="114" t="s">
        <v>394</v>
      </c>
      <c r="P142" s="176">
        <f>1000*I151/D44</f>
        <v>0.22750000000000001</v>
      </c>
    </row>
    <row r="143" spans="1:16" ht="30.75" thickBot="1" x14ac:dyDescent="0.3">
      <c r="A143" s="198" t="s">
        <v>92</v>
      </c>
      <c r="B143" s="40" t="s">
        <v>443</v>
      </c>
      <c r="C143" s="40" t="s">
        <v>450</v>
      </c>
      <c r="D143" s="209">
        <f>IFERROR((D140/D105)*(D79)/D141,0)</f>
        <v>2.5170801869830998E-2</v>
      </c>
      <c r="F143" s="105" t="s">
        <v>123</v>
      </c>
      <c r="G143" s="80" t="s">
        <v>61</v>
      </c>
      <c r="H143" s="80" t="s">
        <v>62</v>
      </c>
      <c r="I143" s="33" t="s">
        <v>51</v>
      </c>
      <c r="K143" s="200" t="s">
        <v>405</v>
      </c>
      <c r="L143" s="245" t="s">
        <v>318</v>
      </c>
      <c r="M143" s="180" t="s">
        <v>385</v>
      </c>
      <c r="N143" s="213">
        <f>1000*I145/D44</f>
        <v>9.7258221824989138E-2</v>
      </c>
      <c r="O143" s="180" t="s">
        <v>395</v>
      </c>
      <c r="P143" s="214">
        <f>1000*I152/D44</f>
        <v>6.25E-2</v>
      </c>
    </row>
    <row r="144" spans="1:16" ht="45" x14ac:dyDescent="0.25">
      <c r="A144" s="24"/>
      <c r="B144" s="24" t="s">
        <v>345</v>
      </c>
      <c r="C144" s="24" t="s">
        <v>346</v>
      </c>
      <c r="D144" s="203">
        <v>0.9</v>
      </c>
      <c r="F144" s="194" t="s">
        <v>122</v>
      </c>
      <c r="G144" s="24" t="s">
        <v>40</v>
      </c>
      <c r="H144" s="24" t="s">
        <v>98</v>
      </c>
      <c r="I144" s="57">
        <f>I140+D151+D159</f>
        <v>142.03738009416833</v>
      </c>
    </row>
    <row r="145" spans="1:10" x14ac:dyDescent="0.25">
      <c r="A145" s="198" t="s">
        <v>93</v>
      </c>
      <c r="B145" s="40" t="s">
        <v>424</v>
      </c>
      <c r="C145" s="40" t="s">
        <v>347</v>
      </c>
      <c r="D145" s="209">
        <f>IFERROR((D140/D105)*(D81/D144),0)</f>
        <v>3.7756202804746493</v>
      </c>
      <c r="F145" s="195" t="s">
        <v>143</v>
      </c>
      <c r="G145" s="162" t="s">
        <v>41</v>
      </c>
      <c r="H145" s="162" t="s">
        <v>99</v>
      </c>
      <c r="I145" s="54">
        <f>I141+D152+D160</f>
        <v>38.903288729995658</v>
      </c>
      <c r="J145" s="144"/>
    </row>
    <row r="146" spans="1:10" ht="15.75" x14ac:dyDescent="0.25">
      <c r="A146" s="194" t="s">
        <v>94</v>
      </c>
      <c r="B146" s="151" t="s">
        <v>232</v>
      </c>
      <c r="C146" s="40" t="s">
        <v>233</v>
      </c>
      <c r="D146" s="143">
        <f>D140-D143-D142-D145</f>
        <v>64.940668824163964</v>
      </c>
      <c r="E146" s="15"/>
      <c r="F146" s="24"/>
      <c r="G146" s="24"/>
      <c r="H146" s="24"/>
    </row>
    <row r="147" spans="1:10" ht="15.75" x14ac:dyDescent="0.25">
      <c r="A147" s="163"/>
      <c r="B147" s="185"/>
      <c r="C147" s="77" t="s">
        <v>234</v>
      </c>
      <c r="D147" s="94"/>
      <c r="E147" s="15"/>
      <c r="F147" s="24"/>
      <c r="G147" s="24"/>
      <c r="H147" s="24"/>
    </row>
    <row r="148" spans="1:10" ht="15.75" customHeight="1" x14ac:dyDescent="0.25">
      <c r="A148" s="194"/>
      <c r="B148" s="24" t="s">
        <v>211</v>
      </c>
      <c r="C148" s="24" t="s">
        <v>108</v>
      </c>
      <c r="D148" s="100">
        <f>D116</f>
        <v>25</v>
      </c>
      <c r="E148" s="15"/>
      <c r="F148" s="262" t="s">
        <v>436</v>
      </c>
      <c r="G148" s="263"/>
      <c r="H148" s="263"/>
      <c r="I148" s="264"/>
    </row>
    <row r="149" spans="1:10" ht="15.75" x14ac:dyDescent="0.25">
      <c r="A149" s="194"/>
      <c r="B149" s="24" t="s">
        <v>212</v>
      </c>
      <c r="C149" s="24" t="s">
        <v>325</v>
      </c>
      <c r="D149" s="100">
        <f>D117</f>
        <v>10</v>
      </c>
      <c r="E149" s="15"/>
      <c r="F149" s="166" t="s">
        <v>123</v>
      </c>
      <c r="G149" s="184" t="s">
        <v>61</v>
      </c>
      <c r="H149" s="184" t="s">
        <v>62</v>
      </c>
      <c r="I149" s="167" t="s">
        <v>51</v>
      </c>
    </row>
    <row r="150" spans="1:10" ht="15.75" x14ac:dyDescent="0.25">
      <c r="A150" s="194" t="s">
        <v>95</v>
      </c>
      <c r="B150" s="151" t="s">
        <v>389</v>
      </c>
      <c r="C150" s="151" t="s">
        <v>235</v>
      </c>
      <c r="D150" s="139">
        <f>D148+D149</f>
        <v>35</v>
      </c>
      <c r="E150" s="15"/>
      <c r="F150" s="195" t="s">
        <v>348</v>
      </c>
      <c r="G150" s="162" t="s">
        <v>388</v>
      </c>
      <c r="H150" s="162" t="s">
        <v>247</v>
      </c>
      <c r="I150" s="137">
        <f>D150+D158</f>
        <v>116</v>
      </c>
    </row>
    <row r="151" spans="1:10" ht="15.75" x14ac:dyDescent="0.25">
      <c r="A151" s="194"/>
      <c r="B151" s="24" t="s">
        <v>152</v>
      </c>
      <c r="C151" s="24" t="s">
        <v>236</v>
      </c>
      <c r="D151" s="63">
        <v>20</v>
      </c>
      <c r="E151" s="15"/>
      <c r="F151" s="194" t="s">
        <v>349</v>
      </c>
      <c r="G151" s="24" t="s">
        <v>387</v>
      </c>
      <c r="H151" s="24" t="s">
        <v>98</v>
      </c>
      <c r="I151" s="207">
        <f>D151+D159</f>
        <v>91</v>
      </c>
    </row>
    <row r="152" spans="1:10" ht="30" x14ac:dyDescent="0.25">
      <c r="A152" s="194"/>
      <c r="B152" s="24" t="s">
        <v>237</v>
      </c>
      <c r="C152" s="24" t="s">
        <v>116</v>
      </c>
      <c r="D152" s="63">
        <v>15</v>
      </c>
      <c r="E152" s="15"/>
      <c r="F152" s="195" t="s">
        <v>382</v>
      </c>
      <c r="G152" s="162" t="s">
        <v>407</v>
      </c>
      <c r="H152" s="162" t="s">
        <v>99</v>
      </c>
      <c r="I152" s="208">
        <f>D152+D160</f>
        <v>25</v>
      </c>
      <c r="J152" s="144"/>
    </row>
    <row r="153" spans="1:10" ht="15.75" x14ac:dyDescent="0.25">
      <c r="A153" s="194" t="s">
        <v>96</v>
      </c>
      <c r="B153" s="151" t="s">
        <v>389</v>
      </c>
      <c r="C153" s="151" t="s">
        <v>238</v>
      </c>
      <c r="D153" s="59">
        <f>D151+D152</f>
        <v>35</v>
      </c>
      <c r="E153" s="15"/>
    </row>
    <row r="154" spans="1:10" ht="15.75" x14ac:dyDescent="0.25">
      <c r="A154" s="195"/>
      <c r="B154" s="162"/>
      <c r="C154" s="40" t="s">
        <v>142</v>
      </c>
      <c r="D154" s="102">
        <f>D150-D153</f>
        <v>0</v>
      </c>
      <c r="E154" s="15"/>
    </row>
    <row r="155" spans="1:10" ht="15.75" x14ac:dyDescent="0.25">
      <c r="A155" s="163"/>
      <c r="B155" s="185"/>
      <c r="C155" s="205" t="s">
        <v>254</v>
      </c>
      <c r="D155" s="103"/>
      <c r="E155" s="15"/>
      <c r="J155" s="141"/>
    </row>
    <row r="156" spans="1:10" ht="15.75" x14ac:dyDescent="0.25">
      <c r="A156" s="206"/>
      <c r="B156" s="24" t="s">
        <v>16</v>
      </c>
      <c r="C156" s="24" t="s">
        <v>14</v>
      </c>
      <c r="D156" s="100">
        <f>D125</f>
        <v>80</v>
      </c>
      <c r="E156" s="15"/>
    </row>
    <row r="157" spans="1:10" ht="15.75" x14ac:dyDescent="0.25">
      <c r="A157" s="206"/>
      <c r="B157" s="24" t="s">
        <v>250</v>
      </c>
      <c r="C157" s="24" t="s">
        <v>253</v>
      </c>
      <c r="D157" s="100">
        <f>D127</f>
        <v>1</v>
      </c>
      <c r="E157" s="15"/>
    </row>
    <row r="158" spans="1:10" ht="15.75" x14ac:dyDescent="0.25">
      <c r="A158" s="194" t="s">
        <v>97</v>
      </c>
      <c r="B158" s="151" t="s">
        <v>239</v>
      </c>
      <c r="C158" s="151" t="s">
        <v>240</v>
      </c>
      <c r="D158" s="140">
        <f>D156+D157</f>
        <v>81</v>
      </c>
      <c r="E158" s="15"/>
    </row>
    <row r="159" spans="1:10" ht="30" x14ac:dyDescent="0.25">
      <c r="A159" s="194"/>
      <c r="B159" s="24" t="s">
        <v>147</v>
      </c>
      <c r="C159" s="24" t="s">
        <v>241</v>
      </c>
      <c r="D159" s="63">
        <v>71</v>
      </c>
      <c r="E159" s="15"/>
    </row>
    <row r="160" spans="1:10" ht="30" x14ac:dyDescent="0.25">
      <c r="A160" s="194"/>
      <c r="B160" s="24" t="s">
        <v>148</v>
      </c>
      <c r="C160" s="24" t="s">
        <v>242</v>
      </c>
      <c r="D160" s="63">
        <v>10</v>
      </c>
      <c r="E160" s="15"/>
    </row>
    <row r="161" spans="1:15" x14ac:dyDescent="0.25">
      <c r="A161" s="194" t="s">
        <v>100</v>
      </c>
      <c r="B161" s="151" t="s">
        <v>239</v>
      </c>
      <c r="C161" s="151" t="s">
        <v>243</v>
      </c>
      <c r="D161" s="59">
        <f>D159+D160</f>
        <v>81</v>
      </c>
    </row>
    <row r="162" spans="1:15" x14ac:dyDescent="0.25">
      <c r="A162" s="53"/>
      <c r="B162" s="4"/>
      <c r="C162" s="37" t="s">
        <v>142</v>
      </c>
      <c r="D162" s="102">
        <f>D161-D158</f>
        <v>0</v>
      </c>
    </row>
    <row r="164" spans="1:15" x14ac:dyDescent="0.25">
      <c r="A164" s="8"/>
      <c r="B164" s="8"/>
      <c r="C164" s="8"/>
      <c r="D164" s="8"/>
      <c r="E164" s="8"/>
      <c r="F164" s="8"/>
      <c r="G164" s="8"/>
      <c r="H164" s="8"/>
      <c r="I164" s="8"/>
      <c r="J164" s="8"/>
      <c r="K164" s="8"/>
      <c r="L164" s="8"/>
      <c r="M164" s="8"/>
      <c r="N164" s="8"/>
      <c r="O164" s="8"/>
    </row>
    <row r="165" spans="1:15" x14ac:dyDescent="0.25">
      <c r="A165" s="3" t="s">
        <v>102</v>
      </c>
    </row>
    <row r="166" spans="1:15" x14ac:dyDescent="0.25">
      <c r="A166" s="248"/>
      <c r="B166" s="249"/>
      <c r="C166" s="249"/>
      <c r="D166" s="249"/>
      <c r="E166" s="249"/>
      <c r="F166" s="249"/>
      <c r="G166" s="249"/>
      <c r="H166" s="249"/>
      <c r="I166" s="250"/>
      <c r="J166" s="112"/>
    </row>
    <row r="167" spans="1:15" x14ac:dyDescent="0.25">
      <c r="A167" s="251"/>
      <c r="B167" s="252"/>
      <c r="C167" s="252"/>
      <c r="D167" s="252"/>
      <c r="E167" s="252"/>
      <c r="F167" s="252"/>
      <c r="G167" s="252"/>
      <c r="H167" s="252"/>
      <c r="I167" s="253"/>
    </row>
    <row r="168" spans="1:15" x14ac:dyDescent="0.25">
      <c r="A168" s="251"/>
      <c r="B168" s="252"/>
      <c r="C168" s="252"/>
      <c r="D168" s="252"/>
      <c r="E168" s="252"/>
      <c r="F168" s="252"/>
      <c r="G168" s="252"/>
      <c r="H168" s="252"/>
      <c r="I168" s="253"/>
    </row>
    <row r="169" spans="1:15" x14ac:dyDescent="0.25">
      <c r="A169" s="254"/>
      <c r="B169" s="255"/>
      <c r="C169" s="255"/>
      <c r="D169" s="255"/>
      <c r="E169" s="255"/>
      <c r="F169" s="255"/>
      <c r="G169" s="255"/>
      <c r="H169" s="255"/>
      <c r="I169" s="256"/>
    </row>
  </sheetData>
  <mergeCells count="15">
    <mergeCell ref="A7:C7"/>
    <mergeCell ref="A8:C8"/>
    <mergeCell ref="A35:H35"/>
    <mergeCell ref="K93:P93"/>
    <mergeCell ref="K94:P94"/>
    <mergeCell ref="A36:H39"/>
    <mergeCell ref="K49:P49"/>
    <mergeCell ref="A166:I169"/>
    <mergeCell ref="A10:D10"/>
    <mergeCell ref="K50:P50"/>
    <mergeCell ref="F109:I109"/>
    <mergeCell ref="F115:I115"/>
    <mergeCell ref="K137:P137"/>
    <mergeCell ref="K138:P138"/>
    <mergeCell ref="F148:I148"/>
  </mergeCells>
  <phoneticPr fontId="10" type="noConversion"/>
  <dataValidations count="9">
    <dataValidation type="list" allowBlank="1" showInputMessage="1" showErrorMessage="1" sqref="D26:D27" xr:uid="{71686283-ADBD-4E90-AE6B-755AF0760028}">
      <formula1>"(Välj),Kondens,Mottryck"</formula1>
    </dataValidation>
    <dataValidation type="list" allowBlank="1" showInputMessage="1" showErrorMessage="1" sqref="D20" xr:uid="{93747715-6EBA-4233-BFD9-EC961CB604D4}">
      <formula1>"(Välj),ECF-blekt,TCF-blekt,Oblekt"</formula1>
    </dataValidation>
    <dataValidation type="list" allowBlank="1" showInputMessage="1" showErrorMessage="1" sqref="D22" xr:uid="{28A5A351-6109-41C5-BA22-87F25FFB6D20}">
      <formula1>"(Välj),Inköpta,Egenproducerade,I huvudsak inköpta,I huvudsak egenproducerade"</formula1>
    </dataValidation>
    <dataValidation type="list" allowBlank="1" showInputMessage="1" showErrorMessage="1" sqref="D14:D15" xr:uid="{3EB20CBE-2CEE-460D-8063-9A75F50F68E2}">
      <formula1>"(Välj),Löv - rundved,Löv - flis,Barr - rundved,Barr - flis"</formula1>
    </dataValidation>
    <dataValidation type="list" allowBlank="1" showInputMessage="1" showErrorMessage="1" sqref="D17:D18" xr:uid="{BAC46200-67A4-465E-8FA7-466292BB5670}">
      <formula1>"(Välj),pappersmassa,dissolvingmassa,annat"</formula1>
    </dataValidation>
    <dataValidation type="list" allowBlank="1" showInputMessage="1" showErrorMessage="1" sqref="D24:D25" xr:uid="{7AA1EA1B-8D65-4D0A-A03B-508D65089344}">
      <formula1>"(Välj), I huvudsak egenproducerad kalk, Betydande mängd inköpt kalk"</formula1>
    </dataValidation>
    <dataValidation type="list" allowBlank="1" showInputMessage="1" showErrorMessage="1" sqref="D32:D33" xr:uid="{96F8DC3E-6B37-4FBB-800E-44D94F2D4834}">
      <formula1>"(Välj),Lignin,Metanol,Annan (ange i kommentarsfältet),Ingen"</formula1>
    </dataValidation>
    <dataValidation type="list" allowBlank="1" showInputMessage="1" showErrorMessage="1" sqref="G32:G34" xr:uid="{56DF2B26-411C-4668-AE76-EE7CCA72F9CC}">
      <formula1>"(Välj),TJ,ton,m3,Nm3,Annan enhet (ange i kommentarsfältet)"</formula1>
    </dataValidation>
    <dataValidation type="list" allowBlank="1" showInputMessage="1" showErrorMessage="1" sqref="J18" xr:uid="{4E829965-A1DC-4B53-9AE6-5CA5C585EC1A}">
      <formula1>$F$17:$F$20</formula1>
    </dataValidation>
  </dataValidations>
  <printOptions gridLines="1"/>
  <pageMargins left="0.31496062992125984" right="0.31496062992125984" top="0.35433070866141736" bottom="0.35433070866141736" header="0.31496062992125984" footer="0.31496062992125984"/>
  <pageSetup paperSize="8" scale="72" fitToHeight="0" pageOrder="overThenDown"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38E85BEABC8BF4A88BAA15576A594EF" ma:contentTypeVersion="12" ma:contentTypeDescription="Skapa ett nytt dokument." ma:contentTypeScope="" ma:versionID="bc2538bbe8318f140d8b1bd6b3a90589">
  <xsd:schema xmlns:xsd="http://www.w3.org/2001/XMLSchema" xmlns:xs="http://www.w3.org/2001/XMLSchema" xmlns:p="http://schemas.microsoft.com/office/2006/metadata/properties" xmlns:ns2="87176224-dba4-4793-8e6c-0b313d1fcffc" xmlns:ns3="6908d875-be25-46f5-8ff1-77147f2ebbf4" targetNamespace="http://schemas.microsoft.com/office/2006/metadata/properties" ma:root="true" ma:fieldsID="341c7f7a9d4cea629ec65b0da70cdd53" ns2:_="" ns3:_="">
    <xsd:import namespace="87176224-dba4-4793-8e6c-0b313d1fcffc"/>
    <xsd:import namespace="6908d875-be25-46f5-8ff1-77147f2ebb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176224-dba4-4793-8e6c-0b313d1fcf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eringar" ma:readOnly="false" ma:fieldId="{5cf76f15-5ced-4ddc-b409-7134ff3c332f}" ma:taxonomyMulti="true" ma:sspId="f715b3c1-6faf-452c-928b-c1f971cfea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08d875-be25-46f5-8ff1-77147f2ebbf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01df2ae-357a-4d91-bc9f-45c78ad4c008}" ma:internalName="TaxCatchAll" ma:showField="CatchAllData" ma:web="6908d875-be25-46f5-8ff1-77147f2ebb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908d875-be25-46f5-8ff1-77147f2ebbf4" xsi:nil="true"/>
    <lcf76f155ced4ddcb4097134ff3c332f xmlns="87176224-dba4-4793-8e6c-0b313d1fcff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70EBF6-A1D7-4B36-B6A4-B8A4387A4E28}"/>
</file>

<file path=customXml/itemProps2.xml><?xml version="1.0" encoding="utf-8"?>
<ds:datastoreItem xmlns:ds="http://schemas.openxmlformats.org/officeDocument/2006/customXml" ds:itemID="{D7424B72-427B-439C-AD27-9694A94AD035}">
  <ds:schemaRefs>
    <ds:schemaRef ds:uri="http://schemas.microsoft.com/office/2006/metadata/properties"/>
    <ds:schemaRef ds:uri="http://schemas.microsoft.com/office/infopath/2007/PartnerControls"/>
    <ds:schemaRef ds:uri="http://schemas.microsoft.com/sharepoint/v3"/>
    <ds:schemaRef ds:uri="c5c7cef5-72b0-4130-9324-a6e7454301c2"/>
    <ds:schemaRef ds:uri="f51bab5f-0ed0-40a8-8f36-6fe936a64348"/>
    <ds:schemaRef ds:uri="6908d875-be25-46f5-8ff1-77147f2ebbf4"/>
    <ds:schemaRef ds:uri="87176224-dba4-4793-8e6c-0b313d1fcffc"/>
  </ds:schemaRefs>
</ds:datastoreItem>
</file>

<file path=customXml/itemProps3.xml><?xml version="1.0" encoding="utf-8"?>
<ds:datastoreItem xmlns:ds="http://schemas.openxmlformats.org/officeDocument/2006/customXml" ds:itemID="{63868663-C5C3-46BA-92BE-10B9B21516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Sulfatmassa</vt:lpstr>
      <vt:lpstr>Sulfatmassa!_Hlk160296997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Hanna</dc:creator>
  <cp:lastModifiedBy>Wallinder, Johan</cp:lastModifiedBy>
  <cp:lastPrinted>2024-02-09T10:12:15Z</cp:lastPrinted>
  <dcterms:created xsi:type="dcterms:W3CDTF">2018-09-17T06:42:26Z</dcterms:created>
  <dcterms:modified xsi:type="dcterms:W3CDTF">2025-04-04T07:12:37Z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0x010100B38E85BEABC8BF4A88BAA15576A594EF</vt:lpwstr>
  </property>
  <property fmtid="{D5CDD505-2E9C-101B-9397-08002B2CF9AE}" pid="3" name="MediaServiceImageTags">
    <vt:lpwstr/>
  </property>
  <property fmtid="{D5CDD505-2E9C-101B-9397-08002B2CF9AE}" pid="4" name="Order">
    <vt:r8>177600</vt:r8>
  </property>
</Properties>
</file>