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5" documentId="8_{075C14DF-1C00-4245-8516-04ECCBD4D351}" xr6:coauthVersionLast="47" xr6:coauthVersionMax="47" xr10:uidLastSave="{4093F334-A13B-4882-BCA4-8D15B3F5B8D0}"/>
  <bookViews>
    <workbookView xWindow="1770" yWindow="1770" windowWidth="21600" windowHeight="11295" xr2:uid="{70EB134D-99E0-4A36-8BB1-5A6C2ECF011F}"/>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 i="1" l="1"/>
  <c r="P44" i="1"/>
  <c r="D43" i="1"/>
  <c r="D93" i="1"/>
  <c r="D138" i="1" l="1"/>
  <c r="D134" i="1"/>
  <c r="D133" i="1"/>
  <c r="I129" i="1"/>
  <c r="D130" i="1"/>
  <c r="D129" i="1"/>
  <c r="D120" i="1"/>
  <c r="D119" i="1"/>
  <c r="D112" i="1"/>
  <c r="D109" i="1"/>
  <c r="D103" i="1"/>
  <c r="I97" i="1"/>
  <c r="D95" i="1"/>
  <c r="D92" i="1"/>
  <c r="D90" i="1"/>
  <c r="D75" i="1"/>
  <c r="D78" i="1" s="1"/>
  <c r="D64" i="1"/>
  <c r="D68" i="1" s="1"/>
  <c r="D46" i="1"/>
  <c r="D49" i="1" s="1"/>
  <c r="P42" i="1"/>
  <c r="D72" i="1" l="1"/>
  <c r="D79" i="1"/>
  <c r="I59" i="1" s="1"/>
  <c r="D131" i="1"/>
  <c r="I98" i="1"/>
  <c r="P89" i="1" s="1"/>
  <c r="I96" i="1"/>
  <c r="D96" i="1"/>
  <c r="I84" i="1" s="1"/>
  <c r="D113" i="1"/>
  <c r="D135" i="1"/>
  <c r="D139" i="1" s="1"/>
  <c r="D121" i="1"/>
  <c r="N44" i="1"/>
  <c r="D50" i="1"/>
  <c r="D51" i="1" s="1"/>
  <c r="D54" i="1" s="1"/>
  <c r="I62" i="1"/>
  <c r="I66" i="1" s="1"/>
  <c r="I70" i="1" s="1"/>
  <c r="N60" i="1"/>
  <c r="I130" i="1"/>
  <c r="P123" i="1" s="1"/>
  <c r="N42" i="1"/>
  <c r="D123" i="1" l="1"/>
  <c r="D124" i="1"/>
  <c r="P88" i="1"/>
  <c r="I128" i="1"/>
  <c r="P122" i="1"/>
  <c r="I65" i="1"/>
  <c r="I69" i="1" s="1"/>
  <c r="I39" i="1"/>
  <c r="I38" i="1"/>
  <c r="D127" i="1" l="1"/>
  <c r="D140" i="1" s="1"/>
  <c r="P43" i="1"/>
  <c r="I43" i="1"/>
  <c r="I47" i="1" s="1"/>
  <c r="I87" i="1"/>
  <c r="I91" i="1" s="1"/>
  <c r="N61" i="1"/>
  <c r="I44" i="1"/>
  <c r="I48" i="1" s="1"/>
  <c r="N43" i="1" s="1"/>
  <c r="I88" i="1"/>
  <c r="I92" i="1" s="1"/>
  <c r="N89" i="1" s="1"/>
  <c r="I119" i="1" l="1"/>
  <c r="I124" i="1" s="1"/>
  <c r="N123" i="1" s="1"/>
  <c r="I118" i="1"/>
  <c r="I123" i="1" s="1"/>
  <c r="N88" i="1"/>
  <c r="N1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59" authorId="0" shapeId="0" xr:uid="{31AC61AC-45F4-437C-9ABC-51D94C4DAEF8}">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60" authorId="0" shapeId="0" xr:uid="{39871BB6-463F-4439-A28B-A1447143251E}">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<sst xmlns="http://schemas.openxmlformats.org/spreadsheetml/2006/main" count="499" uniqueCount="355">
  <si>
    <t>Versionsdatum för beräkningsmodellen</t>
  </si>
  <si>
    <t>PAPPERSBRUK</t>
  </si>
  <si>
    <t>NAMN PÅ BRUK:</t>
  </si>
  <si>
    <t>SKOGS PAPPERSBRUK</t>
  </si>
  <si>
    <r>
      <t>Grönt med</t>
    </r>
    <r>
      <rPr>
        <b/>
        <sz val="11"/>
        <color rgb="FF0070C0"/>
        <rFont val="Aptos Narrow"/>
        <family val="2"/>
        <scheme val="minor"/>
      </rPr>
      <t xml:space="preserve"> blå text</t>
    </r>
    <r>
      <rPr>
        <b/>
        <sz val="11"/>
        <color theme="1"/>
        <rFont val="Aptos Narrow"/>
        <family val="2"/>
        <scheme val="minor"/>
      </rPr>
      <t xml:space="preserve"> = Celler där data ska läggas in</t>
    </r>
  </si>
  <si>
    <t>ORT:</t>
  </si>
  <si>
    <t>SKOGEBORG</t>
  </si>
  <si>
    <t>Gult med svart text = Beräknade data</t>
  </si>
  <si>
    <t>Blå = Beräknade nyckeltal</t>
  </si>
  <si>
    <t>Datum för aktuell beräkning</t>
  </si>
  <si>
    <t>202X-XX-XX</t>
  </si>
  <si>
    <t>Orange = Kontroll</t>
  </si>
  <si>
    <t>Verksamhetsår som beräkningen avser</t>
  </si>
  <si>
    <t>202X</t>
  </si>
  <si>
    <t>Rosa = Celler där data hämtas från annan cell</t>
  </si>
  <si>
    <t>Grå = Indata, flerval</t>
  </si>
  <si>
    <t>OBS! Inlagda värden är endast till för att vara exempel på hur man lägger in data, och för kontroll av att formlerna fungerar. Data är mer eller mindre slumpvis valda och representerar inte något verkligt bruk.</t>
  </si>
  <si>
    <t>METADATA</t>
  </si>
  <si>
    <t>Område</t>
  </si>
  <si>
    <t>Förklaring</t>
  </si>
  <si>
    <t>Värde</t>
  </si>
  <si>
    <t>Enhet</t>
  </si>
  <si>
    <t>Kommentar</t>
  </si>
  <si>
    <t>Papper</t>
  </si>
  <si>
    <t>Typ av papper/kartong</t>
  </si>
  <si>
    <r>
      <t xml:space="preserve">Ange vilken/vilka typ(er) av papper/kartong som produceras, och produktion av respektive typ
</t>
    </r>
    <r>
      <rPr>
        <i/>
        <sz val="11"/>
        <color theme="1"/>
        <rFont val="Aptos Narrow"/>
        <family val="2"/>
        <scheme val="minor"/>
      </rPr>
      <t>[Infoga rader efter behov (om flera typer av papper/kartong)]</t>
    </r>
  </si>
  <si>
    <t>Tryckpapper</t>
  </si>
  <si>
    <t>ton</t>
  </si>
  <si>
    <t>Förpackningspapper</t>
  </si>
  <si>
    <t>Fyllmedel, bestrykning</t>
  </si>
  <si>
    <r>
      <t xml:space="preserve">Ange om fyllmedel eller bestrykningsmedel används (ökar pappersproduktionens vikt)
</t>
    </r>
    <r>
      <rPr>
        <i/>
        <sz val="11"/>
        <rFont val="Aptos Narrow"/>
        <family val="2"/>
        <scheme val="minor"/>
      </rPr>
      <t>[Infoga rader efter behov]</t>
    </r>
  </si>
  <si>
    <t>Bestrykning</t>
  </si>
  <si>
    <t>Energisystem</t>
  </si>
  <si>
    <t>Turbiner</t>
  </si>
  <si>
    <r>
      <t xml:space="preserve">Ange typ av turbin (kondens/mottryck) och antal
</t>
    </r>
    <r>
      <rPr>
        <i/>
        <sz val="11"/>
        <color theme="1"/>
        <rFont val="Aptos Narrow"/>
        <family val="2"/>
        <scheme val="minor"/>
      </rPr>
      <t>[Infoga rader efter behov (om flera typer av turbiner)]</t>
    </r>
  </si>
  <si>
    <t>Mottryck</t>
  </si>
  <si>
    <t>-</t>
  </si>
  <si>
    <t>Ångtryck</t>
  </si>
  <si>
    <r>
      <t xml:space="preserve">Lista de ångtryck som används i processen. 
</t>
    </r>
    <r>
      <rPr>
        <i/>
        <sz val="11"/>
        <color theme="1"/>
        <rFont val="Aptos Narrow"/>
        <family val="2"/>
        <scheme val="minor"/>
      </rPr>
      <t>[Infoga rader efter behov]</t>
    </r>
  </si>
  <si>
    <t>bar(a)</t>
  </si>
  <si>
    <t>[Kommentera vilka processavsnitt som använder respektive ångtryck]</t>
  </si>
  <si>
    <t>PRODUKTION</t>
  </si>
  <si>
    <t>Ekvation</t>
  </si>
  <si>
    <t>Benämning</t>
  </si>
  <si>
    <t>ton (92% TS)</t>
  </si>
  <si>
    <t>P1</t>
  </si>
  <si>
    <t>Pa prod</t>
  </si>
  <si>
    <t>ELFÖRBRUKNING</t>
  </si>
  <si>
    <t>TJ</t>
  </si>
  <si>
    <t>NYCKELTAL</t>
  </si>
  <si>
    <t>el ink</t>
  </si>
  <si>
    <t>el inköpt</t>
  </si>
  <si>
    <t>E7</t>
  </si>
  <si>
    <t>el uppsl gem</t>
  </si>
  <si>
    <t>gemensam elförbrukning som fördelats till, eller med utgångspunkt från andel av uppmätt förbrukning hänförts till uppslagning av inköpt massa</t>
  </si>
  <si>
    <t>el prod mot</t>
  </si>
  <si>
    <t>el producerad som mottryckskraft i turbin vid bruket</t>
  </si>
  <si>
    <t>E8</t>
  </si>
  <si>
    <t>el pa gem</t>
  </si>
  <si>
    <t>gemensam elförbrukning som fördelats till, eller med utgångspunkt från andel av uppmätt förbrukning hänförts till själva pappersproduktionen</t>
  </si>
  <si>
    <t>el prod kond</t>
  </si>
  <si>
    <t>el producerad som kondenskraft i turbin vid bruket</t>
  </si>
  <si>
    <t>alt 0</t>
  </si>
  <si>
    <t>alt 1</t>
  </si>
  <si>
    <t>el såld</t>
  </si>
  <si>
    <t>el såld till elnätet</t>
  </si>
  <si>
    <t>Elförbrukning</t>
  </si>
  <si>
    <t>E1</t>
  </si>
  <si>
    <t>El tot tillf</t>
  </si>
  <si>
    <t>Total elförbrukning i pappersbruket beräknad från produktion och handel (tillförselsidan)</t>
  </si>
  <si>
    <t xml:space="preserve"> - per producerad mängd papper</t>
  </si>
  <si>
    <t>GJ/ton papper</t>
  </si>
  <si>
    <t>E13</t>
  </si>
  <si>
    <t>E16</t>
  </si>
  <si>
    <t>el uppsl uppm</t>
  </si>
  <si>
    <t>uppmätt elförbrukning för uppslagning av inköpt massa</t>
  </si>
  <si>
    <t>E9</t>
  </si>
  <si>
    <t>el uppsl br</t>
  </si>
  <si>
    <t>el använd för värmeproduktion fördelad till uppslagning av inköpt massa</t>
  </si>
  <si>
    <t xml:space="preserve"> - per producerad mängd papper från uppslagen massa (pumpmassa)</t>
  </si>
  <si>
    <t>E14</t>
  </si>
  <si>
    <t>E17</t>
  </si>
  <si>
    <t>el pa uppm</t>
  </si>
  <si>
    <t>uppmätt elförbrukning för själva pappersproduktionen</t>
  </si>
  <si>
    <t>E10</t>
  </si>
  <si>
    <t>el pa br</t>
  </si>
  <si>
    <t>el använd för värmeproduktion fördelad till själva pappersproduktionen</t>
  </si>
  <si>
    <t>Självförsörjningsgrad el</t>
  </si>
  <si>
    <t>E15</t>
  </si>
  <si>
    <t>E18</t>
  </si>
  <si>
    <t>E2</t>
  </si>
  <si>
    <t>el proc uppm</t>
  </si>
  <si>
    <t>summa elförbrukning som uppmätts specifikt för de olika processavsnitten</t>
  </si>
  <si>
    <t>el gem uppm</t>
  </si>
  <si>
    <t>uppmätt elförbrukning för gemensamma funktioner, dvs el som används för t.ex. vattenrening, kontor, underhållsverkstad och som inte används i elpannor för värmeproduktion</t>
  </si>
  <si>
    <t>el br</t>
  </si>
  <si>
    <t>elförbrukning för produktion av värme i elpannor och el till övrig panndrift (användning av el som ”bränsle”)</t>
  </si>
  <si>
    <t>E11</t>
  </si>
  <si>
    <t>El uppsl</t>
  </si>
  <si>
    <t>förbrukning av el för uppslagning av inköpt massa</t>
  </si>
  <si>
    <t>E3</t>
  </si>
  <si>
    <t>El tot uppm</t>
  </si>
  <si>
    <t>Total uppmätt förbrukning av el i pappersbruket</t>
  </si>
  <si>
    <t>E12</t>
  </si>
  <si>
    <t>El pa</t>
  </si>
  <si>
    <t>förbrukning av el för produktion av papper från uppslagen massa (pumpmassa)</t>
  </si>
  <si>
    <t>E4</t>
  </si>
  <si>
    <t>el bal</t>
  </si>
  <si>
    <t>balanspost för el, avvikelse mellan tillförsel och uppmätt användning (inkluderar t.ex. förluster, ouppmätt förbrukning, mätfel osv)</t>
  </si>
  <si>
    <t>E5</t>
  </si>
  <si>
    <t>el gem</t>
  </si>
  <si>
    <t>el som förbrukas i gemensamma funktioner eller ingår i gemensam balanspost</t>
  </si>
  <si>
    <t>el gem förd uppsl</t>
  </si>
  <si>
    <t>del av gemensam elförbrukning (inkl gemensam balanspost) som kan fördelas  till uppslagning av massa baserat på rimliga antaganden och uppskattningar</t>
  </si>
  <si>
    <t>el gem förd pa</t>
  </si>
  <si>
    <t>del av gemensam elförbrukning (inkl gemensam balanspost) som kan fördelas till pappersproduktionen baserat på rimliga antaganden och uppskattningar</t>
  </si>
  <si>
    <t>E6</t>
  </si>
  <si>
    <t>el gem rest</t>
  </si>
  <si>
    <t>resterande gemensam elförbrukning som inte tydligt kan fördelas till specifika processavsnitt</t>
  </si>
  <si>
    <t>VÄRMEFÖRBRUKNING</t>
  </si>
  <si>
    <t>se PM avsnitt 2.4 'Värme' för ytterligare instruktioner om hur producerad och förbrukad ånga ska anges</t>
  </si>
  <si>
    <t>q turb</t>
  </si>
  <si>
    <t>ånga som tillförs processen efter passage av mottrycksproduktion, dvs ånga ut från turbiner anslutna till sodapanna, fastbränslepanna eller annan panna</t>
  </si>
  <si>
    <t>Q7</t>
  </si>
  <si>
    <t>q gem</t>
  </si>
  <si>
    <t>värme som förbrukas i gemensamma funktioner eller ingår i gemensamma balansposter</t>
  </si>
  <si>
    <t>Värmeförbrukning</t>
  </si>
  <si>
    <t>GJ/ton</t>
  </si>
  <si>
    <t>q dir</t>
  </si>
  <si>
    <t>direktreducerad ånga som tillförs processen från sodapanna, fastbränslepanna eller annan panna utan att passera mottrycksturbin</t>
  </si>
  <si>
    <t>q gem förd uppsl</t>
  </si>
  <si>
    <t>del av gemensam värmeförbrukning (inkl. friblåsning och gemensam balanspost) som kan fördelas till uppslagning av inköpt massa baserat på rimliga antaganden och uppskattningar</t>
  </si>
  <si>
    <t>Q13</t>
  </si>
  <si>
    <t>q elp</t>
  </si>
  <si>
    <t>ånga producerad i elpanna</t>
  </si>
  <si>
    <t>q gem förd pa</t>
  </si>
  <si>
    <t xml:space="preserve">del av gemensam värmeförbrukning (inkl. friblåsning och gemensam balanspost) som kan fördelas till själva pappersproduktionen baserat på rimliga antaganden och uppskattningar </t>
  </si>
  <si>
    <t>Q14</t>
  </si>
  <si>
    <t>q övrp</t>
  </si>
  <si>
    <t>ånga som produceras i annan egen panna (ej ansluten till turbin)</t>
  </si>
  <si>
    <t>Q8</t>
  </si>
  <si>
    <t>q gem rest</t>
  </si>
  <si>
    <t>resterande gemensam värmeförbrukning som inte tydligt kan fördelas till uppslagning av inköpt massa eller själva pappersproduktionen</t>
  </si>
  <si>
    <t>q vtn</t>
  </si>
  <si>
    <t>hetvatten som produceras i egna pannor (t.ex. oljepanna, elpanna)</t>
  </si>
  <si>
    <t>Q1</t>
  </si>
  <si>
    <t>q prod</t>
  </si>
  <si>
    <t>summa egenproducerad värme</t>
  </si>
  <si>
    <t>q ink</t>
  </si>
  <si>
    <t>ånga eller hetvatten som köps in från extern leverantör</t>
  </si>
  <si>
    <t>Q9</t>
  </si>
  <si>
    <t>q uppsl gem</t>
  </si>
  <si>
    <t>gemensam värmeförbrukning som fördelats till, eller med utgångspunkt från andel av uppmätt förbrukning hänförts till uppslagning av inköpt massa</t>
  </si>
  <si>
    <t>q prim ext</t>
  </si>
  <si>
    <t>primärvärme (ånga) som säljs till extern förbrukare</t>
  </si>
  <si>
    <t>Q10</t>
  </si>
  <si>
    <t>q pa gem</t>
  </si>
  <si>
    <t>gemensam värmeförbrukning som fördelats till, eller med utgångspunkt från andel av uppmätt förbrukning hänförts till själva pappersproduktionen</t>
  </si>
  <si>
    <t>sekundärvärme som säljs till extern förbrukare</t>
  </si>
  <si>
    <t>q prim kond</t>
  </si>
  <si>
    <t>ånga som används för produktion av kondensel</t>
  </si>
  <si>
    <t>Q2</t>
  </si>
  <si>
    <t>Q tot brutto</t>
  </si>
  <si>
    <t>brutto förbrukning av värme vid pappersbruket, beräknad från värmeproduktion</t>
  </si>
  <si>
    <t>Q11</t>
  </si>
  <si>
    <t>Q uppsl</t>
  </si>
  <si>
    <t>Förbrukning av värme för uppslagning av inköpt massa</t>
  </si>
  <si>
    <t>Q3</t>
  </si>
  <si>
    <t>Q tot netto</t>
  </si>
  <si>
    <t>netto förbrukning av värme vid pappersbruket, beräknad från värmeproduktion</t>
  </si>
  <si>
    <t>Q12</t>
  </si>
  <si>
    <t>Q pa</t>
  </si>
  <si>
    <t>Förbrukning av värme för produktion av papper från uppslagen massa (pumpmassa)</t>
  </si>
  <si>
    <t>q uppsl uppm</t>
  </si>
  <si>
    <t xml:space="preserve">uppmätt förbrukning av primärvärme för uppslagning av inköpt massa </t>
  </si>
  <si>
    <t>q pa uppm</t>
  </si>
  <si>
    <t xml:space="preserve">uppmätt förbrukning av primärvärme för själva pappersproduktionen </t>
  </si>
  <si>
    <t>Q4</t>
  </si>
  <si>
    <t>q proc uppm</t>
  </si>
  <si>
    <t xml:space="preserve">Summa primärvärmeförbrukning uppmätt specifikt för de olika processavsnitten </t>
  </si>
  <si>
    <t>q gem uppm</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</si>
  <si>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</si>
  <si>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q fribl uppm</t>
  </si>
  <si>
    <t xml:space="preserve">uppmätt friblåsning av ånga som därmed inte nyttiggörs i produktionen </t>
  </si>
  <si>
    <t>Q5</t>
  </si>
  <si>
    <t>Q tot uppm</t>
  </si>
  <si>
    <t>total uppmätt primärvärmeförbrukning</t>
  </si>
  <si>
    <t>Q6</t>
  </si>
  <si>
    <t>q prim bal</t>
  </si>
  <si>
    <t>Balanspost för primärvärme, avvikelse mellan produktion och uppmätt förbrukning (inkluderar förluster, ouppmätt förbrukning, mätfel osv)</t>
  </si>
  <si>
    <t>BRÄNSLEFÖRBRUKNING TOTALT</t>
  </si>
  <si>
    <t>Bränsle som används för produktion av ånga och hetvatten i egna pannor</t>
  </si>
  <si>
    <t>B8</t>
  </si>
  <si>
    <t>Br tot netto</t>
  </si>
  <si>
    <t>Summa förbrukning av bränslen vid pappersbruket</t>
  </si>
  <si>
    <t>br fast bio panna</t>
  </si>
  <si>
    <t>fasta biobränslen</t>
  </si>
  <si>
    <t>br flyt bio panna</t>
  </si>
  <si>
    <t>flytande biobränslen</t>
  </si>
  <si>
    <t>br gas bio panna</t>
  </si>
  <si>
    <t>biogas</t>
  </si>
  <si>
    <t>B9</t>
  </si>
  <si>
    <t>br uppsl panna</t>
  </si>
  <si>
    <t>bränsle som används för att producera värme i form av ånga eller hetvatten fördelad på upplösning av inköpt massa</t>
  </si>
  <si>
    <t>Bränsleförbrukning</t>
  </si>
  <si>
    <t>br eo fos panna</t>
  </si>
  <si>
    <t>fossil eldningsolja</t>
  </si>
  <si>
    <t>B10</t>
  </si>
  <si>
    <t>br pa panna</t>
  </si>
  <si>
    <t>bränsle som används för att producera värme i form av ånga eller hetvatten fördelad på själva pappersproduktionen</t>
  </si>
  <si>
    <t>B16</t>
  </si>
  <si>
    <t>B18</t>
  </si>
  <si>
    <t>br gas fos panna</t>
  </si>
  <si>
    <t>övriga fossila bränslen, t.ex. gasol och naturgas</t>
  </si>
  <si>
    <t xml:space="preserve"> - per producerad mängd papper från pumpmassa</t>
  </si>
  <si>
    <t>B17</t>
  </si>
  <si>
    <t>B19</t>
  </si>
  <si>
    <t>B1</t>
  </si>
  <si>
    <t>Br panna brutto</t>
  </si>
  <si>
    <t>Summa bränsle för värmeproduktion i pannor, brutto</t>
  </si>
  <si>
    <t>n ext</t>
  </si>
  <si>
    <t>B11</t>
  </si>
  <si>
    <t>Br uppsl</t>
  </si>
  <si>
    <t>Bränsle för uppslagning av inköpt massa</t>
  </si>
  <si>
    <t>B2</t>
  </si>
  <si>
    <t>br ext prim värme</t>
  </si>
  <si>
    <t>bränsle som använts för att producera primärvärme som levereras externt (t.ex. till fjärrvärme)</t>
  </si>
  <si>
    <t>B12</t>
  </si>
  <si>
    <t>Br pa</t>
  </si>
  <si>
    <t>Bränsle för själva pappersproduktionen</t>
  </si>
  <si>
    <t>η kond</t>
  </si>
  <si>
    <t>verkningsgrad för barkpanna eller annan energipanna som producerar ånga för kondenselproduktion. Om inte verkningsgraden är känd för pannan sätts den schablonmässigt till 85 %.</t>
  </si>
  <si>
    <t>B3</t>
  </si>
  <si>
    <t>br kondensel</t>
  </si>
  <si>
    <t>bränsle som använts för att producera kondensel</t>
  </si>
  <si>
    <t>B4</t>
  </si>
  <si>
    <t>Br panna netto</t>
  </si>
  <si>
    <t>Summa bränsle för värmeproduktion i pannor, netto</t>
  </si>
  <si>
    <t>Bränsle som används för direktvärme</t>
  </si>
  <si>
    <t>B13</t>
  </si>
  <si>
    <t>Br tot netto alt</t>
  </si>
  <si>
    <t>br fast bio dir</t>
  </si>
  <si>
    <t>B14</t>
  </si>
  <si>
    <t>Br uppsl alt</t>
  </si>
  <si>
    <t>br flyt bio dir</t>
  </si>
  <si>
    <t>B15</t>
  </si>
  <si>
    <t>Br pa alt</t>
  </si>
  <si>
    <t>br gas bio dir</t>
  </si>
  <si>
    <t>br eo fos dir</t>
  </si>
  <si>
    <t>br gas fos dir</t>
  </si>
  <si>
    <t>B5</t>
  </si>
  <si>
    <t>Br dir</t>
  </si>
  <si>
    <t>Summa bränsle direktvärme (tillräknas pappersproduktionen)</t>
  </si>
  <si>
    <t>Bränsle övrigt, använt som drivmedel eller för annat ändamål än värme</t>
  </si>
  <si>
    <t>br driv bio</t>
  </si>
  <si>
    <t>biodrivmedel (interna transporter), t.ex. biodiesel och etanol</t>
  </si>
  <si>
    <t>br driv fos</t>
  </si>
  <si>
    <t>fossilt drivmedel (interna transporter), t.ex. bensin och diesel</t>
  </si>
  <si>
    <t>br annat bio</t>
  </si>
  <si>
    <t>bränsle för andra ändamål, bio</t>
  </si>
  <si>
    <t>br annat fos</t>
  </si>
  <si>
    <t>bränsle för andra ändamål, fossilt</t>
  </si>
  <si>
    <t>B6</t>
  </si>
  <si>
    <t>Br övr</t>
  </si>
  <si>
    <t>Summa drivmedel och övrigt bränsle (beräknad från bränsleslag)</t>
  </si>
  <si>
    <t>br uppsl övr</t>
  </si>
  <si>
    <t>drivmedel och övrigt bränsle som används i verksamhet som kan hänföras till uppslagningen av inköpt massa, t.ex. truckar för lossning av inköpt massa</t>
  </si>
  <si>
    <t>br pa övr</t>
  </si>
  <si>
    <t>drivmedel och övrigt bränsle som används i verksamhet som kan hänföras till själva pappersproduktionen, t.ex. truckar för utlastning av färdig produkt</t>
  </si>
  <si>
    <t>B7</t>
  </si>
  <si>
    <t>Summa drivmedel och övrigt bränsle (beräknad från ändamål)</t>
  </si>
  <si>
    <t>Kontroll, ska vara 0 (noll)</t>
  </si>
  <si>
    <t>BRÄNSLEFÖRBRUKNING FOSSIL</t>
  </si>
  <si>
    <t>Fossilt bränsle som används för produktion av ånga och varmvatten</t>
  </si>
  <si>
    <t>F9</t>
  </si>
  <si>
    <t>br uppsl panna fos</t>
  </si>
  <si>
    <t>fossilt bränsle som används för att producera värme i form av ånga eller hetvatten fördelad på uppslagning av inköpt massa</t>
  </si>
  <si>
    <t>F10</t>
  </si>
  <si>
    <t>br pa panna fos</t>
  </si>
  <si>
    <t>fossilt bränsle som används för att producera värme i form av ånga eller hetvatten fördelad på själva pappersproduktionen</t>
  </si>
  <si>
    <t>F1</t>
  </si>
  <si>
    <t>Br panna brutto fos</t>
  </si>
  <si>
    <t>Summa fossilt bränsle för värmeproduktion i pannor, brutto</t>
  </si>
  <si>
    <t>Fossil bränsleförbrukning</t>
  </si>
  <si>
    <t>η fos ext</t>
  </si>
  <si>
    <t>F16</t>
  </si>
  <si>
    <t>F18</t>
  </si>
  <si>
    <t>F2</t>
  </si>
  <si>
    <t>br ext prim värme fos</t>
  </si>
  <si>
    <t>fossilt bränsle som använts för att producera primärvärme som levereras externt</t>
  </si>
  <si>
    <t>F11</t>
  </si>
  <si>
    <t>Br uppsl fos</t>
  </si>
  <si>
    <t>Fossilt bränsle för uppslagning av inköpt massa</t>
  </si>
  <si>
    <t>F17</t>
  </si>
  <si>
    <t>F19</t>
  </si>
  <si>
    <t>η fos kond</t>
  </si>
  <si>
    <t>verkningsgrad för fossileldad energipanna som producerar ånga för kondenselproduktion. Sätts schablonmässigt till 90% om  verkningsgraden för pannan inte är känd. Lämnas tom om fossilt bränsle aldrig används vid kondensdrift.</t>
  </si>
  <si>
    <t>F12</t>
  </si>
  <si>
    <t>Br pa fos</t>
  </si>
  <si>
    <t>Fossilt bränsle för själva pappersproduktionen</t>
  </si>
  <si>
    <t>F3</t>
  </si>
  <si>
    <t>fossilt bränsle som gått åt för att producera kondensel</t>
  </si>
  <si>
    <t>F4</t>
  </si>
  <si>
    <t>Br panna netto fos</t>
  </si>
  <si>
    <t>Summa fossilt bränsle  för värmeproduktion i pannor, netto</t>
  </si>
  <si>
    <t>Fossilt bränsle som används direktvärme</t>
  </si>
  <si>
    <t>F13</t>
  </si>
  <si>
    <t>Br tot fos alt</t>
  </si>
  <si>
    <t>F14</t>
  </si>
  <si>
    <t>Br uppsl fos alt</t>
  </si>
  <si>
    <t>F5</t>
  </si>
  <si>
    <t>Br dir fos</t>
  </si>
  <si>
    <t>Summa fossilt bränsle direktvärme (tillräknas pappersproduktionen)</t>
  </si>
  <si>
    <t>F15</t>
  </si>
  <si>
    <t>Br pa fos alt</t>
  </si>
  <si>
    <t>Fossilt bränsle övrigt, använt som drivmedel eller för annat ändamål än värme eller direktvärme</t>
  </si>
  <si>
    <t>fossilt bränsle för andra ändamål</t>
  </si>
  <si>
    <t>F6</t>
  </si>
  <si>
    <t>Br övr fos</t>
  </si>
  <si>
    <t>Summa  övrigt fossilt bränsle (beräknat från bränsleslag)</t>
  </si>
  <si>
    <t>br uppsl övr fos</t>
  </si>
  <si>
    <t>fossilt drivmedel och övrigt bränsle som används i verksamhet som kan hänföras till uppslagning av inköpt massa, t ex truckar för mottagning av inköpt massa</t>
  </si>
  <si>
    <t>br pa övr fos</t>
  </si>
  <si>
    <t>fossilt drivmedel och övrigt bränsle som används i verksamhet som kan hänföras till själva pappersproduktionen, t ex truckar för utlastning av färdig produkt</t>
  </si>
  <si>
    <t>F7</t>
  </si>
  <si>
    <t>Summa  övrigt fossilt bränsle (beräknat från ändamål)</t>
  </si>
  <si>
    <t>F8</t>
  </si>
  <si>
    <t>Br tot fos</t>
  </si>
  <si>
    <t>Summa fossilt bränsle</t>
  </si>
  <si>
    <t>Kommentarer och noteringar</t>
  </si>
  <si>
    <t>Alternativ 0: all elanvändning, inkl el till elpannor</t>
  </si>
  <si>
    <t>Alternativ 1: exkl el som används i elpanna för värmeproduktion</t>
  </si>
  <si>
    <t>Alternativ 1: enbart bränsle för annat ändamål än värmeproduktion i pannor, inre systemgräns</t>
  </si>
  <si>
    <t>Alternativ 1: enbart bränsle för annat ändamål än värmeproduktion i pannor</t>
  </si>
  <si>
    <t>Alternativ 0: all bränsleförbrukning, inkl  bränsle till pannor</t>
  </si>
  <si>
    <t>Alternativ 1: exkl bränsle till pannor</t>
  </si>
  <si>
    <t>Alternativ 0: all fossil bränsleförbrukning, inkl  bränsle till pannor</t>
  </si>
  <si>
    <r>
      <rPr>
        <b/>
        <sz val="11"/>
        <color theme="1"/>
        <rFont val="Aptos Narrow"/>
        <family val="2"/>
        <scheme val="minor"/>
      </rPr>
      <t xml:space="preserve">Övriga upplysningar </t>
    </r>
    <r>
      <rPr>
        <i/>
        <sz val="11"/>
        <color theme="1"/>
        <rFont val="Aptos Narrow"/>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</si>
  <si>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el ext</t>
  </si>
  <si>
    <t>el som används i egna processer utanför systemgränsen för konventionell pappersproduktion (t.ex. för papperskonvertering)</t>
  </si>
  <si>
    <t>q prim såld</t>
  </si>
  <si>
    <t>q sek såld</t>
  </si>
  <si>
    <t>br såld prim värme</t>
  </si>
  <si>
    <t>br såld prim värme fos</t>
  </si>
  <si>
    <t>bränsle som använts för att producera primärvärme som används vid bruket, men utanför systemgränsen för pappersproduktionen</t>
  </si>
  <si>
    <t>primärvärme som används i egna processer utanför systemgränsen för konventionell pappersproduktion (t.ex. för papperskonvertering)</t>
  </si>
  <si>
    <t>B20</t>
  </si>
  <si>
    <t>verkningsgrad för barkpanna eller annan energipanna som producerar ånga som levereras externt eller används vid bruket, men i anläggning utanför systemgräns för konventionell pappersproduktion. Om inte verkningsgraden för pannan är känd sätts den schablonmässigt till 85 %.</t>
  </si>
  <si>
    <t>fossilt bränsle som använts för att producera primärvärme som används vid bruket, men utanför systemgränsen för pappersproduktionen</t>
  </si>
  <si>
    <t>F20</t>
  </si>
  <si>
    <t>verkningsgrad för fossileldad energipanna som producerar ånga som levereras externt eller används vid bruket, men i anläggning utanför systemgräns för konventionell pappersproduktion. Om inte verkningsgraden för pannan är känd sätts den schablonmässigt till 90 %. Lämnas tom om fossilt bränsle aldrig används för att producera sådan värme.</t>
  </si>
  <si>
    <t>produktion av papper och kartong (säljbar produkt, före ev konvertering)</t>
  </si>
  <si>
    <t>sekundärvärme från bruket som används i egna processer utanför systemgränsen för konventionell pappersproduktion (t.ex. för papperskonvertering)</t>
  </si>
  <si>
    <t>q sek ext</t>
  </si>
  <si>
    <t>br kondensel fos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</si>
</sst>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8"/>
      <color theme="1"/>
      <name val="Aptos Narrow"/>
      <family val="2"/>
      <scheme val="minor"/>
    </font>
    <font>
      <b/>
      <i/>
      <sz val="18"/>
      <color theme="3" tint="-0.249977111117893"/>
      <name val="Franklin Gothic Book"/>
      <family val="2"/>
    </font>
    <font>
      <b/>
      <sz val="16"/>
      <color rgb="FF0070C0"/>
      <name val="Aptos Narrow"/>
      <family val="2"/>
      <scheme val="minor"/>
    </font>
    <font>
      <b/>
      <sz val="11"/>
      <color rgb="FF0070C0"/>
      <name val="Aptos Narrow"/>
      <family val="2"/>
      <scheme val="minor"/>
    </font>
    <font>
      <b/>
      <sz val="16"/>
      <color theme="1"/>
      <name val="Aptos Narrow"/>
      <family val="2"/>
      <scheme val="minor"/>
    </font>
    <font>
      <u/>
      <sz val="14"/>
      <color rgb="FF4B876C"/>
      <name val="Aptos Narrow"/>
      <family val="2"/>
      <scheme val="minor"/>
    </font>
    <font>
      <b/>
      <sz val="11"/>
      <color rgb="FFFF0000"/>
      <name val="Aptos Narrow"/>
      <family val="2"/>
      <scheme val="minor"/>
    </font>
    <font>
      <b/>
      <sz val="16"/>
      <color theme="3" tint="-0.249977111117893"/>
      <name val="Aptos Narrow"/>
      <family val="2"/>
      <scheme val="minor"/>
    </font>
    <font>
      <i/>
      <sz val="11"/>
      <color theme="1"/>
      <name val="Aptos Narrow"/>
      <family val="2"/>
      <scheme val="minor"/>
    </font>
    <font>
      <sz val="11"/>
      <color theme="4"/>
      <name val="Aptos Narrow"/>
      <family val="2"/>
      <scheme val="minor"/>
    </font>
    <font>
      <sz val="11"/>
      <name val="Aptos Narrow"/>
      <family val="2"/>
      <scheme val="minor"/>
    </font>
    <font>
      <i/>
      <sz val="11"/>
      <name val="Aptos Narrow"/>
      <family val="2"/>
      <scheme val="minor"/>
    </font>
    <font>
      <b/>
      <sz val="11"/>
      <name val="Aptos Narrow"/>
      <family val="2"/>
      <scheme val="minor"/>
    </font>
    <font>
      <sz val="11"/>
      <color rgb="FF0070C0"/>
      <name val="Aptos Narrow"/>
      <family val="2"/>
      <scheme val="minor"/>
    </font>
    <font>
      <i/>
      <sz val="11"/>
      <color rgb="FFFF0000"/>
      <name val="Aptos Narrow"/>
      <family val="2"/>
      <scheme val="minor"/>
    </font>
    <font>
      <sz val="11"/>
      <color rgb="FF4B876C"/>
      <name val="Aptos Narrow"/>
      <family val="2"/>
      <scheme val="minor"/>
    </font>
    <font>
      <b/>
      <sz val="11"/>
      <color theme="3" tint="-0.249977111117893"/>
      <name val="Aptos Narrow"/>
      <family val="2"/>
      <scheme val="minor"/>
    </font>
    <font>
      <b/>
      <sz val="11"/>
      <color rgb="FF4B876C"/>
      <name val="Aptos Narrow"/>
      <family val="2"/>
      <scheme val="minor"/>
    </font>
    <font>
      <sz val="11"/>
      <color theme="1"/>
      <name val="Calibri"/>
      <family val="2"/>
    </font>
    <font>
      <b/>
      <sz val="12"/>
      <color theme="1"/>
      <name val="Aptos Narrow"/>
      <family val="2"/>
      <scheme val="minor"/>
    </font>
    <font>
      <b/>
      <i/>
      <sz val="11"/>
      <color theme="1"/>
      <name val="Aptos Narrow"/>
      <family val="2"/>
      <scheme val="minor"/>
    </font>
    <font>
      <b/>
      <i/>
      <sz val="11"/>
      <name val="Aptos Narrow"/>
      <family val="2"/>
      <scheme val="minor"/>
    </font>
    <font>
      <b/>
      <sz val="12"/>
      <name val="Aptos Narrow"/>
      <family val="2"/>
      <scheme val="minor"/>
    </font>
    <font>
      <b/>
      <sz val="16"/>
      <color rgb="FFFF0000"/>
      <name val="Aptos Narrow"/>
      <family val="2"/>
      <scheme val="minor"/>
    </font>
    <font>
      <b/>
      <i/>
      <sz val="11"/>
      <color theme="3" tint="-0.249977111117893"/>
      <name val="Aptos Narrow"/>
      <family val="2"/>
      <scheme val="minor"/>
    </font>
    <font>
      <b/>
      <i/>
      <sz val="11"/>
      <color rgb="FFFF0000"/>
      <name val="Aptos Narrow"/>
      <family val="2"/>
      <scheme val="minor"/>
    </font>
    <font>
      <b/>
      <sz val="9"/>
      <color indexed="81"/>
      <name val="Tahoma"/>
      <family val="2"/>
    </font>
    <font>
      <sz val="9"/>
      <color indexed="81"/>
      <name val="Tahoma"/>
      <family val="2"/>
    </font>
    <font>
      <b/>
      <sz val="16"/>
      <name val="Aptos Narrow"/>
      <family val="2"/>
      <scheme val="minor"/>
    </font>
  </fonts>
  <fills count="10">
    <fill>
      <patternFill patternType="none"/>
    </fill>
    <fill>
      <patternFill patternType="gray125"/>
    </fill>
    <fill>
      <patternFill patternType="solid">
        <fgColor theme="6" tint="0.39997558519241921"/>
        <bgColor indexed="65"/>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271">
    <xf numFmtId="0" fontId="0" fillId="0" borderId="0" xfId="0"/>
    <xf numFmtId="0" fontId="0" fillId="0" borderId="0" xfId="0" applyAlignment="1">
      <alignment horizontal="center" wrapText="1"/>
    </xf>
    <xf numFmtId="0" fontId="0" fillId="0" borderId="0" xfId="0" applyAlignment="1">
      <alignment wrapText="1"/>
    </xf>
    <xf numFmtId="0" fontId="5" fillId="0" borderId="0" xfId="0" applyFont="1"/>
    <xf numFmtId="0" fontId="4" fillId="0" borderId="0" xfId="0" applyFont="1" applyAlignment="1">
      <alignment horizontal="right" wrapText="1"/>
    </xf>
    <xf numFmtId="14" fontId="4" fillId="0" borderId="0" xfId="0" applyNumberFormat="1" applyFont="1" applyAlignment="1">
      <alignment wrapText="1"/>
    </xf>
    <xf numFmtId="0" fontId="0" fillId="0" borderId="4" xfId="0" applyBorder="1"/>
    <xf numFmtId="0" fontId="0" fillId="0" borderId="5" xfId="0" applyBorder="1"/>
    <xf numFmtId="0" fontId="0" fillId="0" borderId="9" xfId="0" applyBorder="1"/>
    <xf numFmtId="0" fontId="8" fillId="0" borderId="6" xfId="0" applyFont="1" applyBorder="1" applyAlignment="1">
      <alignment horizontal="right" wrapText="1"/>
    </xf>
    <xf numFmtId="14" fontId="6" fillId="3" borderId="7" xfId="0" applyNumberFormat="1" applyFont="1" applyFill="1" applyBorder="1" applyAlignment="1">
      <alignment horizontal="right"/>
    </xf>
    <xf numFmtId="0" fontId="9" fillId="0" borderId="0" xfId="0" applyFont="1" applyAlignment="1">
      <alignment wrapText="1"/>
    </xf>
    <xf numFmtId="0" fontId="8" fillId="0" borderId="10" xfId="0" applyFont="1" applyBorder="1" applyAlignment="1">
      <alignment horizontal="right" wrapText="1"/>
    </xf>
    <xf numFmtId="0" fontId="6" fillId="3" borderId="11" xfId="0" applyFont="1" applyFill="1" applyBorder="1" applyAlignment="1">
      <alignment horizontal="right"/>
    </xf>
    <xf numFmtId="0" fontId="10" fillId="0" borderId="0" xfId="0" applyFont="1" applyAlignment="1">
      <alignment wrapText="1"/>
    </xf>
    <xf numFmtId="0" fontId="3" fillId="0" borderId="0" xfId="2" applyFont="1" applyFill="1" applyBorder="1" applyAlignment="1"/>
    <xf numFmtId="0" fontId="11" fillId="0" borderId="0" xfId="0" applyFont="1"/>
    <xf numFmtId="0" fontId="3" fillId="0" borderId="0" xfId="0" applyFont="1"/>
    <xf numFmtId="0" fontId="3" fillId="0" borderId="1" xfId="0" applyFont="1" applyBorder="1" applyAlignment="1">
      <alignment wrapText="1"/>
    </xf>
    <xf numFmtId="0" fontId="3" fillId="0" borderId="13" xfId="0" applyFont="1" applyBorder="1" applyAlignment="1">
      <alignment wrapText="1"/>
    </xf>
    <xf numFmtId="0" fontId="3" fillId="0" borderId="13" xfId="0" applyFont="1" applyBorder="1" applyAlignment="1">
      <alignment horizontal="center" wrapText="1"/>
    </xf>
    <xf numFmtId="0" fontId="3" fillId="0" borderId="2" xfId="0" applyFont="1" applyBorder="1" applyAlignment="1">
      <alignment horizontal="center" wrapText="1"/>
    </xf>
    <xf numFmtId="0" fontId="0" fillId="0" borderId="15" xfId="0" quotePrefix="1" applyBorder="1" applyAlignment="1">
      <alignment wrapText="1"/>
    </xf>
    <xf numFmtId="0" fontId="12" fillId="0" borderId="9" xfId="0" applyFont="1" applyBorder="1"/>
    <xf numFmtId="0" fontId="3" fillId="8" borderId="14" xfId="2" applyFont="1" applyFill="1" applyBorder="1"/>
    <xf numFmtId="0" fontId="0" fillId="8" borderId="15" xfId="0" quotePrefix="1" applyFill="1" applyBorder="1" applyAlignment="1">
      <alignment wrapText="1"/>
    </xf>
    <xf numFmtId="3" fontId="13" fillId="8" borderId="14" xfId="0" applyNumberFormat="1" applyFont="1" applyFill="1" applyBorder="1" applyAlignment="1">
      <alignment horizontal="left" wrapText="1"/>
    </xf>
    <xf numFmtId="0" fontId="14" fillId="0" borderId="0" xfId="0" applyFont="1" applyAlignment="1">
      <alignment wrapText="1"/>
    </xf>
    <xf numFmtId="0" fontId="2" fillId="0" borderId="15" xfId="0" quotePrefix="1" applyFont="1" applyBorder="1" applyAlignment="1">
      <alignment wrapText="1"/>
    </xf>
    <xf numFmtId="0" fontId="16" fillId="0" borderId="0" xfId="0" applyFont="1"/>
    <xf numFmtId="0" fontId="18" fillId="0" borderId="9" xfId="0" applyFont="1" applyBorder="1"/>
    <xf numFmtId="3" fontId="13" fillId="0" borderId="14" xfId="0" applyNumberFormat="1" applyFont="1" applyBorder="1" applyAlignment="1">
      <alignment horizontal="left" wrapText="1"/>
    </xf>
    <xf numFmtId="0" fontId="0" fillId="0" borderId="15" xfId="0" applyBorder="1" applyAlignment="1">
      <alignment wrapText="1"/>
    </xf>
    <xf numFmtId="0" fontId="0" fillId="0" borderId="9" xfId="0" applyBorder="1" applyAlignment="1">
      <alignment wrapText="1"/>
    </xf>
    <xf numFmtId="0" fontId="3" fillId="0" borderId="0" xfId="0" quotePrefix="1" applyFont="1"/>
    <xf numFmtId="0" fontId="12" fillId="0" borderId="0" xfId="0" applyFont="1" applyAlignment="1">
      <alignment wrapText="1"/>
    </xf>
    <xf numFmtId="0" fontId="12" fillId="0" borderId="9" xfId="0" applyFont="1" applyBorder="1" applyAlignment="1">
      <alignment wrapText="1"/>
    </xf>
    <xf numFmtId="0" fontId="3" fillId="0" borderId="16" xfId="2" applyFont="1" applyFill="1" applyBorder="1"/>
    <xf numFmtId="3" fontId="13" fillId="0" borderId="16" xfId="0" applyNumberFormat="1" applyFont="1" applyBorder="1" applyAlignment="1">
      <alignment horizontal="left" wrapText="1"/>
    </xf>
    <xf numFmtId="0" fontId="3" fillId="0" borderId="0" xfId="2" applyFont="1" applyFill="1" applyBorder="1"/>
    <xf numFmtId="0" fontId="12" fillId="0" borderId="0" xfId="0" applyFont="1" applyAlignment="1">
      <alignment horizontal="left" vertical="top" wrapText="1"/>
    </xf>
    <xf numFmtId="0" fontId="0" fillId="9" borderId="0" xfId="0" applyFill="1" applyAlignment="1">
      <alignment wrapText="1"/>
    </xf>
    <xf numFmtId="0" fontId="19" fillId="9" borderId="0" xfId="0" applyFont="1" applyFill="1"/>
    <xf numFmtId="0" fontId="19" fillId="9" borderId="0" xfId="0" applyFont="1" applyFill="1" applyAlignment="1">
      <alignment wrapText="1"/>
    </xf>
    <xf numFmtId="0" fontId="20" fillId="0" borderId="0" xfId="0" applyFont="1" applyAlignment="1">
      <alignment wrapText="1"/>
    </xf>
    <xf numFmtId="0" fontId="21" fillId="0" borderId="0" xfId="0" applyFont="1" applyAlignment="1">
      <alignment horizontal="center"/>
    </xf>
    <xf numFmtId="0" fontId="21" fillId="0" borderId="0" xfId="0" applyFont="1" applyAlignment="1">
      <alignment horizontal="center" wrapText="1"/>
    </xf>
    <xf numFmtId="0" fontId="3" fillId="0" borderId="1" xfId="0" applyFont="1" applyBorder="1" applyAlignment="1">
      <alignment horizontal="center" wrapText="1"/>
    </xf>
    <xf numFmtId="0" fontId="3" fillId="0" borderId="13" xfId="0" applyFont="1" applyBorder="1" applyAlignment="1">
      <alignment horizontal="left" wrapText="1"/>
    </xf>
    <xf numFmtId="0" fontId="0" fillId="0" borderId="0" xfId="0" applyAlignment="1">
      <alignment horizontal="left" wrapText="1"/>
    </xf>
    <xf numFmtId="0" fontId="0" fillId="0" borderId="1" xfId="0" applyBorder="1" applyAlignment="1">
      <alignment horizontal="center" wrapText="1"/>
    </xf>
    <xf numFmtId="0" fontId="0" fillId="0" borderId="13" xfId="0" applyBorder="1" applyAlignment="1">
      <alignment wrapText="1"/>
    </xf>
    <xf numFmtId="0" fontId="14" fillId="0" borderId="13" xfId="0" applyFont="1" applyBorder="1" applyAlignment="1">
      <alignment wrapText="1"/>
    </xf>
    <xf numFmtId="3" fontId="17" fillId="3" borderId="2" xfId="0" applyNumberFormat="1" applyFont="1" applyFill="1" applyBorder="1" applyAlignment="1">
      <alignment horizontal="left" wrapText="1"/>
    </xf>
    <xf numFmtId="4" fontId="0" fillId="0" borderId="0" xfId="0" applyNumberFormat="1" applyAlignment="1">
      <alignment wrapText="1"/>
    </xf>
    <xf numFmtId="4" fontId="0" fillId="9" borderId="0" xfId="0" applyNumberFormat="1" applyFill="1" applyAlignment="1">
      <alignment wrapText="1"/>
    </xf>
    <xf numFmtId="0" fontId="20" fillId="0" borderId="13" xfId="0" applyFont="1" applyBorder="1" applyAlignment="1">
      <alignment wrapText="1"/>
    </xf>
    <xf numFmtId="0" fontId="8" fillId="0" borderId="17" xfId="0" applyFont="1" applyBorder="1"/>
    <xf numFmtId="0" fontId="0" fillId="0" borderId="18" xfId="0" applyBorder="1" applyAlignment="1">
      <alignment wrapText="1"/>
    </xf>
    <xf numFmtId="0" fontId="3" fillId="0" borderId="18" xfId="0" applyFont="1" applyBorder="1" applyAlignment="1">
      <alignment wrapText="1"/>
    </xf>
    <xf numFmtId="0" fontId="0" fillId="0" borderId="19" xfId="0" applyBorder="1" applyAlignment="1">
      <alignment wrapText="1"/>
    </xf>
    <xf numFmtId="0" fontId="0" fillId="0" borderId="8" xfId="0" applyBorder="1" applyAlignment="1">
      <alignment horizontal="center" wrapText="1"/>
    </xf>
    <xf numFmtId="3" fontId="13" fillId="3" borderId="9" xfId="0" applyNumberFormat="1" applyFont="1" applyFill="1" applyBorder="1" applyAlignment="1">
      <alignment horizontal="left" wrapText="1"/>
    </xf>
    <xf numFmtId="3" fontId="13" fillId="0" borderId="0" xfId="0" applyNumberFormat="1" applyFont="1" applyAlignment="1">
      <alignment wrapText="1"/>
    </xf>
    <xf numFmtId="0" fontId="22" fillId="0" borderId="0" xfId="0" applyFont="1" applyAlignment="1">
      <alignment wrapText="1"/>
    </xf>
    <xf numFmtId="164" fontId="0" fillId="4" borderId="9" xfId="0" applyNumberFormat="1" applyFill="1" applyBorder="1" applyAlignment="1">
      <alignment horizontal="right" wrapText="1"/>
    </xf>
    <xf numFmtId="2" fontId="0" fillId="0" borderId="0" xfId="0" applyNumberFormat="1" applyAlignment="1">
      <alignment wrapText="1"/>
    </xf>
    <xf numFmtId="0" fontId="0" fillId="0" borderId="10" xfId="0" applyBorder="1" applyAlignment="1">
      <alignment horizontal="center" wrapText="1"/>
    </xf>
    <xf numFmtId="0" fontId="0" fillId="0" borderId="12" xfId="0" applyBorder="1" applyAlignment="1">
      <alignment wrapText="1"/>
    </xf>
    <xf numFmtId="0" fontId="22" fillId="0" borderId="12" xfId="0" applyFont="1" applyBorder="1" applyAlignment="1">
      <alignment wrapText="1"/>
    </xf>
    <xf numFmtId="164" fontId="0" fillId="4" borderId="11" xfId="0" applyNumberFormat="1" applyFill="1" applyBorder="1" applyAlignment="1">
      <alignment horizontal="right" wrapText="1"/>
    </xf>
    <xf numFmtId="3" fontId="17" fillId="3" borderId="9" xfId="0" applyNumberFormat="1" applyFont="1" applyFill="1" applyBorder="1" applyAlignment="1">
      <alignment horizontal="left" wrapText="1"/>
    </xf>
    <xf numFmtId="164" fontId="0" fillId="4" borderId="0" xfId="0" applyNumberFormat="1" applyFill="1" applyAlignment="1">
      <alignment horizontal="right" wrapText="1"/>
    </xf>
    <xf numFmtId="0" fontId="0" fillId="0" borderId="24" xfId="0" applyBorder="1" applyAlignment="1">
      <alignmen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0" xfId="0" applyFont="1" applyAlignment="1">
      <alignment horizontal="center" wrapText="1"/>
    </xf>
    <xf numFmtId="0" fontId="3" fillId="0" borderId="21" xfId="0" applyFont="1" applyBorder="1" applyAlignment="1">
      <alignment horizontal="center" wrapText="1"/>
    </xf>
    <xf numFmtId="0" fontId="23" fillId="0" borderId="25" xfId="0" applyFont="1" applyBorder="1" applyAlignment="1">
      <alignment horizontal="left" wrapText="1"/>
    </xf>
    <xf numFmtId="0" fontId="23" fillId="0" borderId="12" xfId="0" applyFont="1" applyBorder="1" applyAlignment="1">
      <alignment horizontal="left" wrapText="1"/>
    </xf>
    <xf numFmtId="0" fontId="3" fillId="0" borderId="10" xfId="0" applyFont="1" applyBorder="1" applyAlignment="1">
      <alignment horizontal="center" wrapText="1"/>
    </xf>
    <xf numFmtId="0" fontId="16" fillId="0" borderId="11" xfId="0" applyFont="1" applyBorder="1" applyAlignment="1">
      <alignment horizontal="center" wrapText="1"/>
    </xf>
    <xf numFmtId="0" fontId="16" fillId="0" borderId="10" xfId="0" applyFont="1" applyBorder="1" applyAlignment="1">
      <alignment horizontal="center" wrapText="1"/>
    </xf>
    <xf numFmtId="0" fontId="16" fillId="0" borderId="23" xfId="0" applyFont="1" applyBorder="1" applyAlignment="1">
      <alignment horizontal="center" wrapText="1"/>
    </xf>
    <xf numFmtId="0" fontId="0" fillId="0" borderId="12" xfId="0" applyBorder="1" applyAlignment="1">
      <alignment horizontal="right" wrapText="1"/>
    </xf>
    <xf numFmtId="3" fontId="0" fillId="4" borderId="11" xfId="0" applyNumberFormat="1" applyFill="1" applyBorder="1" applyAlignment="1">
      <alignment wrapText="1"/>
    </xf>
    <xf numFmtId="0" fontId="3" fillId="0" borderId="26" xfId="0" applyFont="1" applyBorder="1" applyAlignment="1">
      <alignment wrapText="1"/>
    </xf>
    <xf numFmtId="0" fontId="16" fillId="0" borderId="7" xfId="0" applyFont="1" applyBorder="1" applyAlignment="1">
      <alignment horizontal="center" wrapText="1"/>
    </xf>
    <xf numFmtId="2" fontId="16" fillId="5" borderId="9" xfId="0" applyNumberFormat="1" applyFont="1" applyFill="1" applyBorder="1" applyAlignment="1">
      <alignment horizontal="right" wrapText="1"/>
    </xf>
    <xf numFmtId="0" fontId="16" fillId="0" borderId="0" xfId="0" applyFont="1" applyAlignment="1">
      <alignment horizontal="center" wrapText="1"/>
    </xf>
    <xf numFmtId="2" fontId="16" fillId="5" borderId="21" xfId="0" applyNumberFormat="1" applyFont="1" applyFill="1" applyBorder="1" applyAlignment="1">
      <alignment horizontal="right" wrapText="1"/>
    </xf>
    <xf numFmtId="2" fontId="0" fillId="4" borderId="9" xfId="0" applyNumberFormat="1" applyFill="1" applyBorder="1" applyAlignment="1">
      <alignment horizontal="right" wrapText="1"/>
    </xf>
    <xf numFmtId="0" fontId="16" fillId="0" borderId="9" xfId="0" applyFont="1" applyBorder="1" applyAlignment="1">
      <alignment horizontal="center" wrapText="1"/>
    </xf>
    <xf numFmtId="2" fontId="16" fillId="5" borderId="9" xfId="0" applyNumberFormat="1" applyFont="1" applyFill="1" applyBorder="1" applyAlignment="1">
      <alignment wrapText="1"/>
    </xf>
    <xf numFmtId="2" fontId="16" fillId="5" borderId="21" xfId="0" applyNumberFormat="1" applyFont="1" applyFill="1" applyBorder="1" applyAlignment="1">
      <alignment wrapText="1"/>
    </xf>
    <xf numFmtId="0" fontId="3" fillId="0" borderId="27" xfId="0" applyFont="1" applyBorder="1" applyAlignment="1">
      <alignment wrapText="1"/>
    </xf>
    <xf numFmtId="0" fontId="3" fillId="0" borderId="28" xfId="0" applyFont="1" applyBorder="1" applyAlignment="1">
      <alignment horizontal="center" wrapText="1"/>
    </xf>
    <xf numFmtId="0" fontId="3" fillId="0" borderId="29" xfId="0" applyFont="1" applyBorder="1" applyAlignment="1">
      <alignment horizontal="center" wrapText="1"/>
    </xf>
    <xf numFmtId="9" fontId="16" fillId="5" borderId="30" xfId="1" applyFont="1" applyFill="1" applyBorder="1" applyAlignment="1">
      <alignment wrapText="1"/>
    </xf>
    <xf numFmtId="0" fontId="16" fillId="0" borderId="28" xfId="0" applyFont="1" applyBorder="1" applyAlignment="1">
      <alignment horizontal="center" wrapText="1"/>
    </xf>
    <xf numFmtId="9" fontId="16" fillId="5" borderId="31" xfId="1" applyFont="1" applyFill="1" applyBorder="1" applyAlignment="1">
      <alignment wrapText="1"/>
    </xf>
    <xf numFmtId="3" fontId="14" fillId="4" borderId="11" xfId="0" applyNumberFormat="1" applyFont="1" applyFill="1" applyBorder="1" applyAlignment="1">
      <alignment horizontal="right" wrapText="1"/>
    </xf>
    <xf numFmtId="0" fontId="3" fillId="0" borderId="2" xfId="0" applyFont="1" applyBorder="1" applyAlignment="1">
      <alignment wrapText="1"/>
    </xf>
    <xf numFmtId="3" fontId="13" fillId="3" borderId="11" xfId="0" applyNumberFormat="1" applyFont="1" applyFill="1" applyBorder="1" applyAlignment="1">
      <alignment horizontal="left" wrapText="1"/>
    </xf>
    <xf numFmtId="0" fontId="3" fillId="0" borderId="0" xfId="0" applyFont="1" applyAlignment="1">
      <alignment wrapText="1"/>
    </xf>
    <xf numFmtId="3" fontId="0" fillId="4" borderId="9" xfId="0" applyNumberFormat="1" applyFill="1" applyBorder="1" applyAlignment="1">
      <alignment horizontal="right" wrapText="1"/>
    </xf>
    <xf numFmtId="0" fontId="0" fillId="0" borderId="0" xfId="0" applyAlignment="1">
      <alignment horizontal="right" wrapText="1"/>
    </xf>
    <xf numFmtId="3" fontId="0" fillId="4" borderId="7" xfId="0" applyNumberFormat="1" applyFill="1" applyBorder="1" applyAlignment="1">
      <alignment wrapText="1"/>
    </xf>
    <xf numFmtId="0" fontId="3" fillId="0" borderId="12" xfId="0" applyFont="1" applyBorder="1" applyAlignment="1">
      <alignment wrapText="1"/>
    </xf>
    <xf numFmtId="3" fontId="0" fillId="4" borderId="11" xfId="0" applyNumberFormat="1" applyFill="1" applyBorder="1" applyAlignment="1">
      <alignment horizontal="right" wrapText="1"/>
    </xf>
    <xf numFmtId="0" fontId="14" fillId="0" borderId="0" xfId="0" applyFont="1" applyAlignment="1">
      <alignment horizontal="right" wrapText="1"/>
    </xf>
    <xf numFmtId="3" fontId="0" fillId="4" borderId="9" xfId="0" applyNumberFormat="1" applyFill="1" applyBorder="1" applyAlignment="1">
      <alignment wrapText="1"/>
    </xf>
    <xf numFmtId="3" fontId="0" fillId="0" borderId="0" xfId="0" applyNumberFormat="1" applyAlignment="1">
      <alignment wrapText="1"/>
    </xf>
    <xf numFmtId="3" fontId="0" fillId="9" borderId="0" xfId="0" applyNumberFormat="1" applyFill="1" applyAlignment="1">
      <alignment wrapText="1"/>
    </xf>
    <xf numFmtId="0" fontId="15" fillId="0" borderId="0" xfId="0" applyFont="1" applyAlignment="1">
      <alignment wrapText="1"/>
    </xf>
    <xf numFmtId="0" fontId="3" fillId="0" borderId="19" xfId="0" applyFont="1" applyBorder="1" applyAlignment="1">
      <alignment wrapText="1"/>
    </xf>
    <xf numFmtId="0" fontId="0" fillId="0" borderId="3" xfId="0" applyBorder="1" applyAlignment="1">
      <alignment wrapText="1"/>
    </xf>
    <xf numFmtId="0" fontId="14" fillId="0" borderId="3" xfId="0" applyFont="1" applyBorder="1" applyAlignment="1">
      <alignment wrapText="1"/>
    </xf>
    <xf numFmtId="0" fontId="0" fillId="0" borderId="6" xfId="0" applyBorder="1" applyAlignment="1">
      <alignment horizontal="center" wrapText="1"/>
    </xf>
    <xf numFmtId="0" fontId="0" fillId="0" borderId="3" xfId="0" applyBorder="1" applyAlignment="1">
      <alignment horizontal="right" wrapText="1"/>
    </xf>
    <xf numFmtId="0" fontId="14" fillId="0" borderId="3" xfId="0" applyFont="1" applyBorder="1" applyAlignment="1">
      <alignment horizontal="right" wrapText="1"/>
    </xf>
    <xf numFmtId="3" fontId="14" fillId="4" borderId="7" xfId="0" applyNumberFormat="1" applyFont="1" applyFill="1" applyBorder="1" applyAlignment="1">
      <alignment horizontal="right" wrapText="1"/>
    </xf>
    <xf numFmtId="0" fontId="23" fillId="0" borderId="32" xfId="0" applyFont="1" applyBorder="1" applyAlignment="1">
      <alignment wrapText="1"/>
    </xf>
    <xf numFmtId="0" fontId="23" fillId="0" borderId="33" xfId="0" applyFont="1" applyBorder="1" applyAlignment="1">
      <alignment horizontal="left" wrapText="1"/>
    </xf>
    <xf numFmtId="0" fontId="3" fillId="0" borderId="34" xfId="0" applyFont="1" applyBorder="1" applyAlignment="1">
      <alignment wrapText="1"/>
    </xf>
    <xf numFmtId="2" fontId="3" fillId="5" borderId="21" xfId="0" applyNumberFormat="1" applyFont="1" applyFill="1" applyBorder="1" applyAlignment="1">
      <alignment wrapText="1"/>
    </xf>
    <xf numFmtId="0" fontId="16" fillId="0" borderId="30" xfId="0" applyFont="1" applyBorder="1" applyAlignment="1">
      <alignment horizontal="center" wrapText="1"/>
    </xf>
    <xf numFmtId="2" fontId="3" fillId="5" borderId="31" xfId="0" applyNumberFormat="1" applyFont="1" applyFill="1" applyBorder="1" applyAlignment="1">
      <alignment horizontal="right" wrapText="1"/>
    </xf>
    <xf numFmtId="3" fontId="14" fillId="4" borderId="9" xfId="0" applyNumberFormat="1" applyFont="1" applyFill="1" applyBorder="1" applyAlignment="1">
      <alignment horizontal="right" wrapText="1"/>
    </xf>
    <xf numFmtId="0" fontId="14" fillId="0" borderId="12" xfId="0" applyFont="1" applyBorder="1" applyAlignment="1">
      <alignment wrapText="1"/>
    </xf>
    <xf numFmtId="164" fontId="0" fillId="0" borderId="0" xfId="0" applyNumberFormat="1" applyAlignment="1">
      <alignment horizontal="right" wrapText="1"/>
    </xf>
    <xf numFmtId="3" fontId="14" fillId="4" borderId="9" xfId="0" applyNumberFormat="1" applyFont="1" applyFill="1" applyBorder="1" applyAlignment="1">
      <alignment wrapText="1"/>
    </xf>
    <xf numFmtId="3" fontId="13" fillId="3" borderId="7" xfId="0" applyNumberFormat="1" applyFont="1" applyFill="1" applyBorder="1" applyAlignment="1">
      <alignment horizontal="left" wrapText="1"/>
    </xf>
    <xf numFmtId="3" fontId="14" fillId="0" borderId="0" xfId="0" applyNumberFormat="1" applyFont="1" applyAlignment="1">
      <alignment wrapText="1"/>
    </xf>
    <xf numFmtId="0" fontId="0" fillId="0" borderId="13" xfId="0" applyBorder="1" applyAlignment="1">
      <alignment horizontal="center" wrapText="1"/>
    </xf>
    <xf numFmtId="0" fontId="0" fillId="0" borderId="13" xfId="0" applyBorder="1" applyAlignment="1">
      <alignment horizontal="right" wrapText="1"/>
    </xf>
    <xf numFmtId="0" fontId="14" fillId="0" borderId="13" xfId="0" applyFont="1" applyBorder="1" applyAlignment="1">
      <alignment horizontal="right" wrapText="1"/>
    </xf>
    <xf numFmtId="3" fontId="14" fillId="4" borderId="2" xfId="0" applyNumberFormat="1" applyFont="1" applyFill="1" applyBorder="1" applyAlignment="1">
      <alignment horizontal="right" wrapText="1"/>
    </xf>
    <xf numFmtId="0" fontId="0" fillId="0" borderId="12" xfId="0" applyBorder="1" applyAlignment="1">
      <alignment horizontal="center" wrapText="1"/>
    </xf>
    <xf numFmtId="0" fontId="14" fillId="0" borderId="12" xfId="0" applyFont="1" applyBorder="1" applyAlignment="1">
      <alignment horizontal="right" wrapText="1"/>
    </xf>
    <xf numFmtId="0" fontId="0" fillId="9" borderId="0" xfId="0" applyFill="1" applyAlignment="1">
      <alignment horizontal="center" wrapText="1"/>
    </xf>
    <xf numFmtId="0" fontId="0" fillId="9" borderId="0" xfId="0" applyFill="1" applyAlignment="1">
      <alignment horizontal="right" wrapText="1"/>
    </xf>
    <xf numFmtId="3" fontId="14" fillId="9" borderId="0" xfId="0" applyNumberFormat="1" applyFont="1" applyFill="1" applyAlignment="1">
      <alignment wrapText="1"/>
    </xf>
    <xf numFmtId="0" fontId="8" fillId="0" borderId="18" xfId="0" applyFont="1" applyBorder="1"/>
    <xf numFmtId="0" fontId="24" fillId="0" borderId="3" xfId="0" applyFont="1" applyBorder="1" applyAlignment="1">
      <alignment wrapText="1"/>
    </xf>
    <xf numFmtId="0" fontId="14" fillId="0" borderId="1" xfId="0" applyFont="1" applyBorder="1" applyAlignment="1">
      <alignment horizontal="center" wrapText="1"/>
    </xf>
    <xf numFmtId="3" fontId="0" fillId="4" borderId="2" xfId="0" applyNumberFormat="1" applyFill="1" applyBorder="1" applyAlignment="1">
      <alignment wrapText="1"/>
    </xf>
    <xf numFmtId="0" fontId="16" fillId="0" borderId="1" xfId="0" applyFont="1" applyBorder="1" applyAlignment="1">
      <alignment horizontal="center" wrapText="1"/>
    </xf>
    <xf numFmtId="0" fontId="16" fillId="0" borderId="13" xfId="0" applyFont="1" applyBorder="1" applyAlignment="1">
      <alignment wrapText="1"/>
    </xf>
    <xf numFmtId="0" fontId="25" fillId="0" borderId="20" xfId="0" applyFont="1" applyBorder="1" applyAlignment="1">
      <alignment wrapText="1"/>
    </xf>
    <xf numFmtId="0" fontId="14" fillId="0" borderId="35" xfId="0" applyFont="1" applyBorder="1" applyAlignment="1">
      <alignment wrapText="1"/>
    </xf>
    <xf numFmtId="0" fontId="16" fillId="0" borderId="6" xfId="0" applyFont="1" applyBorder="1" applyAlignment="1">
      <alignment horizontal="center" wrapText="1"/>
    </xf>
    <xf numFmtId="0" fontId="16" fillId="0" borderId="21" xfId="0" applyFont="1" applyBorder="1" applyAlignment="1">
      <alignment horizontal="center" wrapText="1"/>
    </xf>
    <xf numFmtId="0" fontId="14" fillId="0" borderId="8" xfId="0" applyFont="1" applyBorder="1" applyAlignment="1">
      <alignment horizontal="center" wrapText="1"/>
    </xf>
    <xf numFmtId="1" fontId="0" fillId="4" borderId="9" xfId="0" applyNumberFormat="1" applyFill="1" applyBorder="1" applyAlignment="1">
      <alignment horizontal="right" wrapText="1"/>
    </xf>
    <xf numFmtId="0" fontId="26" fillId="0" borderId="22" xfId="0" applyFont="1" applyBorder="1" applyAlignment="1">
      <alignment wrapText="1"/>
    </xf>
    <xf numFmtId="0" fontId="26" fillId="0" borderId="36" xfId="0" applyFont="1" applyBorder="1" applyAlignment="1">
      <alignment horizontal="left" wrapText="1"/>
    </xf>
    <xf numFmtId="0" fontId="16" fillId="0" borderId="12" xfId="0" applyFont="1" applyBorder="1" applyAlignment="1">
      <alignment wrapText="1"/>
    </xf>
    <xf numFmtId="0" fontId="16" fillId="0" borderId="23" xfId="0" applyFont="1" applyBorder="1" applyAlignment="1">
      <alignment wrapText="1"/>
    </xf>
    <xf numFmtId="0" fontId="14" fillId="0" borderId="10" xfId="0" applyFont="1" applyBorder="1" applyAlignment="1">
      <alignment horizontal="center" wrapText="1"/>
    </xf>
    <xf numFmtId="1" fontId="0" fillId="4" borderId="11" xfId="0" applyNumberFormat="1" applyFill="1" applyBorder="1" applyAlignment="1">
      <alignment horizontal="right" wrapText="1"/>
    </xf>
    <xf numFmtId="0" fontId="16" fillId="0" borderId="24" xfId="0" applyFont="1" applyBorder="1" applyAlignment="1">
      <alignment wrapText="1"/>
    </xf>
    <xf numFmtId="0" fontId="16" fillId="0" borderId="8" xfId="0" applyFont="1" applyBorder="1" applyAlignment="1">
      <alignment horizontal="center" wrapText="1"/>
    </xf>
    <xf numFmtId="2" fontId="16" fillId="5" borderId="0" xfId="0" applyNumberFormat="1" applyFont="1" applyFill="1" applyAlignment="1">
      <alignment wrapText="1"/>
    </xf>
    <xf numFmtId="165" fontId="2" fillId="0" borderId="0" xfId="0" applyNumberFormat="1" applyFont="1" applyAlignment="1">
      <alignment wrapText="1"/>
    </xf>
    <xf numFmtId="0" fontId="16" fillId="0" borderId="27" xfId="0" applyFont="1" applyBorder="1" applyAlignment="1">
      <alignment wrapText="1"/>
    </xf>
    <xf numFmtId="0" fontId="16" fillId="0" borderId="29" xfId="0" applyFont="1" applyBorder="1" applyAlignment="1">
      <alignment horizontal="center" wrapText="1"/>
    </xf>
    <xf numFmtId="2" fontId="16" fillId="5" borderId="28" xfId="0" applyNumberFormat="1" applyFont="1" applyFill="1" applyBorder="1" applyAlignment="1">
      <alignment horizontal="right" wrapText="1"/>
    </xf>
    <xf numFmtId="2" fontId="16" fillId="5" borderId="31" xfId="0" applyNumberFormat="1" applyFont="1" applyFill="1" applyBorder="1" applyAlignment="1">
      <alignment horizontal="right" wrapText="1"/>
    </xf>
    <xf numFmtId="4" fontId="13" fillId="3" borderId="9" xfId="0" applyNumberFormat="1" applyFont="1" applyFill="1" applyBorder="1" applyAlignment="1">
      <alignment horizontal="left" wrapText="1"/>
    </xf>
    <xf numFmtId="0" fontId="14" fillId="0" borderId="0" xfId="0" applyFont="1" applyAlignment="1">
      <alignment horizontal="left" wrapText="1"/>
    </xf>
    <xf numFmtId="0" fontId="27" fillId="0" borderId="0" xfId="0" applyFont="1"/>
    <xf numFmtId="0" fontId="2" fillId="0" borderId="0" xfId="0" applyFont="1" applyAlignment="1">
      <alignment wrapText="1"/>
    </xf>
    <xf numFmtId="3" fontId="14" fillId="4" borderId="11" xfId="0" applyNumberFormat="1" applyFont="1" applyFill="1" applyBorder="1" applyAlignment="1">
      <alignment wrapText="1"/>
    </xf>
    <xf numFmtId="0" fontId="14" fillId="0" borderId="12" xfId="0" applyFont="1" applyBorder="1" applyAlignment="1">
      <alignment horizontal="left" wrapText="1"/>
    </xf>
    <xf numFmtId="0" fontId="10" fillId="0" borderId="0" xfId="0" applyFont="1" applyAlignment="1">
      <alignment horizontal="center" wrapText="1"/>
    </xf>
    <xf numFmtId="0" fontId="14" fillId="0" borderId="6" xfId="0" applyFont="1" applyBorder="1" applyAlignment="1">
      <alignment horizontal="center" wrapText="1"/>
    </xf>
    <xf numFmtId="4" fontId="17" fillId="3" borderId="9" xfId="0" applyNumberFormat="1" applyFont="1" applyFill="1" applyBorder="1" applyAlignment="1">
      <alignment horizontal="left" wrapText="1"/>
    </xf>
    <xf numFmtId="0" fontId="16" fillId="0" borderId="3" xfId="0" applyFont="1" applyBorder="1" applyAlignment="1">
      <alignment wrapText="1"/>
    </xf>
    <xf numFmtId="0" fontId="25" fillId="0" borderId="3" xfId="0" applyFont="1" applyBorder="1" applyAlignment="1">
      <alignment wrapText="1"/>
    </xf>
    <xf numFmtId="3" fontId="14" fillId="0" borderId="9" xfId="0" applyNumberFormat="1" applyFont="1" applyBorder="1" applyAlignment="1">
      <alignment wrapText="1"/>
    </xf>
    <xf numFmtId="3" fontId="14" fillId="4" borderId="2" xfId="0" applyNumberFormat="1" applyFont="1" applyFill="1" applyBorder="1" applyAlignment="1">
      <alignment wrapText="1"/>
    </xf>
    <xf numFmtId="0" fontId="14" fillId="0" borderId="0" xfId="0" applyFont="1" applyAlignment="1">
      <alignment horizontal="center" wrapText="1"/>
    </xf>
    <xf numFmtId="0" fontId="14" fillId="0" borderId="12" xfId="0" applyFont="1" applyBorder="1" applyAlignment="1">
      <alignment horizontal="center" wrapText="1"/>
    </xf>
    <xf numFmtId="0" fontId="25" fillId="0" borderId="0" xfId="0" applyFont="1" applyAlignment="1">
      <alignment horizontal="left" wrapText="1"/>
    </xf>
    <xf numFmtId="3" fontId="13" fillId="0" borderId="9" xfId="0" applyNumberFormat="1" applyFont="1" applyBorder="1" applyAlignment="1">
      <alignment horizontal="left" wrapText="1"/>
    </xf>
    <xf numFmtId="3" fontId="0" fillId="6" borderId="11" xfId="0" applyNumberFormat="1" applyFill="1" applyBorder="1" applyAlignment="1">
      <alignment wrapText="1"/>
    </xf>
    <xf numFmtId="0" fontId="24" fillId="0" borderId="18" xfId="0" applyFont="1" applyBorder="1" applyAlignment="1">
      <alignment wrapText="1"/>
    </xf>
    <xf numFmtId="0" fontId="3" fillId="0" borderId="8" xfId="0" applyFont="1" applyBorder="1" applyAlignment="1">
      <alignment wrapText="1"/>
    </xf>
    <xf numFmtId="0" fontId="28" fillId="0" borderId="0" xfId="0" applyFont="1" applyAlignment="1">
      <alignment wrapText="1"/>
    </xf>
    <xf numFmtId="3" fontId="14" fillId="7" borderId="9" xfId="0" applyNumberFormat="1" applyFont="1" applyFill="1" applyBorder="1" applyAlignment="1">
      <alignment horizontal="left" wrapText="1"/>
    </xf>
    <xf numFmtId="0" fontId="0" fillId="0" borderId="12" xfId="0" applyBorder="1" applyAlignment="1">
      <alignment horizontal="left" wrapText="1"/>
    </xf>
    <xf numFmtId="164" fontId="0" fillId="0" borderId="0" xfId="0" applyNumberFormat="1" applyAlignment="1">
      <alignment wrapText="1"/>
    </xf>
    <xf numFmtId="0" fontId="29" fillId="0" borderId="24" xfId="0" applyFont="1" applyBorder="1" applyAlignment="1">
      <alignment wrapText="1"/>
    </xf>
    <xf numFmtId="0" fontId="14" fillId="0" borderId="7" xfId="0" applyFont="1" applyBorder="1" applyAlignment="1">
      <alignment wrapText="1"/>
    </xf>
    <xf numFmtId="0" fontId="3" fillId="0" borderId="7" xfId="0" applyFont="1" applyBorder="1" applyAlignment="1">
      <alignment horizontal="center" wrapText="1"/>
    </xf>
    <xf numFmtId="0" fontId="26" fillId="0" borderId="11" xfId="0" applyFont="1" applyBorder="1" applyAlignment="1">
      <alignment horizontal="left" wrapText="1"/>
    </xf>
    <xf numFmtId="0" fontId="3" fillId="0" borderId="12" xfId="0" applyFont="1" applyBorder="1" applyAlignment="1">
      <alignment horizontal="center" wrapText="1"/>
    </xf>
    <xf numFmtId="0" fontId="3" fillId="0" borderId="11" xfId="0" applyFont="1" applyBorder="1" applyAlignment="1">
      <alignment horizontal="center" wrapText="1"/>
    </xf>
    <xf numFmtId="0" fontId="3" fillId="0" borderId="23" xfId="0" applyFont="1" applyBorder="1" applyAlignment="1">
      <alignment horizontal="center" wrapText="1"/>
    </xf>
    <xf numFmtId="2" fontId="16" fillId="5" borderId="30" xfId="0" applyNumberFormat="1" applyFont="1" applyFill="1" applyBorder="1" applyAlignment="1">
      <alignment horizontal="right" wrapText="1"/>
    </xf>
    <xf numFmtId="165" fontId="14" fillId="4" borderId="11" xfId="0" applyNumberFormat="1" applyFont="1" applyFill="1" applyBorder="1" applyAlignment="1">
      <alignment horizontal="right" wrapText="1"/>
    </xf>
    <xf numFmtId="0" fontId="3" fillId="0" borderId="6" xfId="0" applyFont="1" applyBorder="1" applyAlignment="1">
      <alignment wrapText="1"/>
    </xf>
    <xf numFmtId="0" fontId="3" fillId="0" borderId="3" xfId="0" applyFont="1" applyBorder="1" applyAlignment="1">
      <alignment wrapText="1"/>
    </xf>
    <xf numFmtId="0" fontId="0" fillId="0" borderId="8" xfId="0" applyBorder="1" applyAlignment="1">
      <alignment wrapText="1"/>
    </xf>
    <xf numFmtId="0" fontId="24" fillId="0" borderId="3" xfId="0" applyFont="1" applyBorder="1" applyAlignment="1">
      <alignment horizontal="left" wrapText="1"/>
    </xf>
    <xf numFmtId="0" fontId="0" fillId="0" borderId="10" xfId="0" applyBorder="1" applyAlignment="1">
      <alignment wrapText="1"/>
    </xf>
    <xf numFmtId="3" fontId="14" fillId="6" borderId="11" xfId="0" applyNumberFormat="1" applyFont="1" applyFill="1" applyBorder="1" applyAlignment="1">
      <alignment horizontal="right" wrapText="1"/>
    </xf>
    <xf numFmtId="0" fontId="3" fillId="9" borderId="0" xfId="0" applyFont="1" applyFill="1" applyAlignment="1">
      <alignment horizontal="center" wrapText="1"/>
    </xf>
    <xf numFmtId="0" fontId="3" fillId="9" borderId="0" xfId="0" applyFont="1" applyFill="1" applyAlignment="1">
      <alignment wrapText="1"/>
    </xf>
    <xf numFmtId="2" fontId="3" fillId="9" borderId="0" xfId="0" applyNumberFormat="1" applyFont="1" applyFill="1" applyAlignment="1">
      <alignment horizontal="right" wrapText="1"/>
    </xf>
    <xf numFmtId="0" fontId="6" fillId="3" borderId="5" xfId="0" applyFont="1" applyFill="1" applyBorder="1" applyAlignment="1">
      <alignment horizontal="left"/>
    </xf>
    <xf numFmtId="3" fontId="13" fillId="0" borderId="0" xfId="0" applyNumberFormat="1" applyFont="1" applyAlignment="1">
      <alignment horizontal="left" wrapText="1"/>
    </xf>
    <xf numFmtId="3" fontId="13" fillId="9" borderId="14" xfId="0" applyNumberFormat="1" applyFont="1" applyFill="1" applyBorder="1" applyAlignment="1">
      <alignment horizontal="right" wrapText="1"/>
    </xf>
    <xf numFmtId="3" fontId="17" fillId="9" borderId="14" xfId="0" applyNumberFormat="1" applyFont="1" applyFill="1" applyBorder="1" applyAlignment="1">
      <alignment horizontal="right" wrapText="1"/>
    </xf>
    <xf numFmtId="0" fontId="3" fillId="9" borderId="14" xfId="2" applyFont="1" applyFill="1" applyBorder="1" applyAlignment="1">
      <alignment wrapText="1"/>
    </xf>
    <xf numFmtId="0" fontId="16" fillId="9" borderId="14" xfId="2" applyFont="1" applyFill="1" applyBorder="1" applyAlignment="1">
      <alignment wrapText="1"/>
    </xf>
    <xf numFmtId="0" fontId="3" fillId="9" borderId="14" xfId="2" applyFont="1" applyFill="1" applyBorder="1"/>
    <xf numFmtId="0" fontId="8" fillId="0" borderId="1" xfId="0" applyFont="1" applyBorder="1" applyAlignment="1">
      <alignment horizontal="right" wrapText="1"/>
    </xf>
    <xf numFmtId="14" fontId="32" fillId="0" borderId="2" xfId="0" applyNumberFormat="1" applyFont="1" applyBorder="1"/>
    <xf numFmtId="3" fontId="13" fillId="3" borderId="2" xfId="0" applyNumberFormat="1" applyFont="1" applyFill="1" applyBorder="1" applyAlignment="1">
      <alignment horizontal="left" wrapText="1"/>
    </xf>
    <xf numFmtId="164" fontId="14" fillId="4" borderId="11" xfId="0" applyNumberFormat="1" applyFont="1" applyFill="1" applyBorder="1" applyAlignment="1">
      <alignment horizontal="right" wrapText="1"/>
    </xf>
    <xf numFmtId="0" fontId="0" fillId="3" borderId="6" xfId="0" applyFill="1" applyBorder="1" applyAlignment="1">
      <alignment horizontal="left" vertical="top" wrapText="1"/>
    </xf>
    <xf numFmtId="0" fontId="0" fillId="3" borderId="3"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2" xfId="0" applyFill="1" applyBorder="1" applyAlignment="1">
      <alignment horizontal="left" vertical="top" wrapText="1"/>
    </xf>
    <xf numFmtId="0" fontId="0" fillId="3" borderId="11" xfId="0" applyFill="1" applyBorder="1" applyAlignment="1">
      <alignment horizontal="left" vertical="top" wrapText="1"/>
    </xf>
    <xf numFmtId="0" fontId="3" fillId="9" borderId="10" xfId="2" applyFont="1" applyFill="1" applyBorder="1" applyAlignment="1"/>
    <xf numFmtId="0" fontId="0" fillId="9" borderId="12" xfId="0" applyFill="1" applyBorder="1"/>
    <xf numFmtId="0" fontId="0" fillId="9" borderId="11" xfId="0" applyFill="1" applyBorder="1"/>
    <xf numFmtId="0" fontId="10" fillId="0" borderId="0" xfId="0" applyFont="1" applyAlignment="1">
      <alignment wrapText="1"/>
    </xf>
    <xf numFmtId="0" fontId="0" fillId="0" borderId="0" xfId="0"/>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wrapText="1"/>
    </xf>
    <xf numFmtId="0" fontId="0" fillId="0" borderId="13" xfId="0" applyBorder="1" applyAlignment="1">
      <alignment wrapText="1"/>
    </xf>
    <xf numFmtId="0" fontId="0" fillId="0" borderId="2" xfId="0" applyBorder="1" applyAlignment="1">
      <alignment wrapText="1"/>
    </xf>
    <xf numFmtId="0" fontId="12" fillId="3" borderId="6" xfId="0" applyFont="1" applyFill="1" applyBorder="1" applyAlignment="1">
      <alignment horizontal="center" vertical="top" wrapText="1"/>
    </xf>
    <xf numFmtId="0" fontId="12" fillId="3" borderId="3" xfId="0" applyFont="1" applyFill="1" applyBorder="1" applyAlignment="1">
      <alignment horizontal="center" vertical="top" wrapText="1"/>
    </xf>
    <xf numFmtId="0" fontId="12" fillId="3" borderId="7"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0" xfId="0" applyFont="1" applyFill="1" applyAlignment="1">
      <alignment horizontal="center" vertical="top" wrapText="1"/>
    </xf>
    <xf numFmtId="0" fontId="12" fillId="3" borderId="9"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12" xfId="0" applyFont="1" applyFill="1" applyBorder="1" applyAlignment="1">
      <alignment horizontal="center" vertical="top" wrapText="1"/>
    </xf>
    <xf numFmtId="0" fontId="12" fillId="3" borderId="11" xfId="0" applyFont="1" applyFill="1" applyBorder="1" applyAlignment="1">
      <alignment horizontal="center" vertical="top" wrapText="1"/>
    </xf>
    <xf numFmtId="0" fontId="3" fillId="7" borderId="8" xfId="0" applyFont="1" applyFill="1" applyBorder="1"/>
    <xf numFmtId="0" fontId="0" fillId="0" borderId="9" xfId="0" applyBorder="1"/>
    <xf numFmtId="0" fontId="5" fillId="0" borderId="3" xfId="0" applyFont="1" applyBorder="1"/>
    <xf numFmtId="0" fontId="0" fillId="0" borderId="3" xfId="0" applyBorder="1"/>
    <xf numFmtId="49" fontId="3" fillId="3" borderId="6" xfId="0" applyNumberFormat="1" applyFont="1" applyFill="1" applyBorder="1"/>
    <xf numFmtId="0" fontId="0" fillId="3" borderId="3" xfId="0" applyFill="1" applyBorder="1"/>
    <xf numFmtId="0" fontId="0" fillId="3" borderId="7" xfId="0" applyFill="1" applyBorder="1"/>
    <xf numFmtId="0" fontId="3" fillId="4" borderId="8" xfId="0" applyFont="1" applyFill="1" applyBorder="1"/>
    <xf numFmtId="0" fontId="3" fillId="5" borderId="8" xfId="0" applyFont="1" applyFill="1" applyBorder="1"/>
    <xf numFmtId="0" fontId="3" fillId="6" borderId="8" xfId="0" applyFont="1" applyFill="1" applyBorder="1"/>
    <xf numFmtId="0" fontId="26" fillId="0" borderId="22" xfId="0" applyFont="1" applyBorder="1" applyAlignment="1">
      <alignment wrapText="1"/>
    </xf>
    <xf numFmtId="0" fontId="14" fillId="0" borderId="12" xfId="0" applyFont="1" applyBorder="1" applyAlignment="1">
      <alignment wrapText="1"/>
    </xf>
    <xf numFmtId="0" fontId="14" fillId="0" borderId="23" xfId="0" applyFont="1" applyBorder="1" applyAlignment="1">
      <alignment wrapText="1"/>
    </xf>
    <xf numFmtId="0" fontId="3" fillId="0" borderId="37" xfId="0" applyFont="1" applyBorder="1" applyAlignment="1">
      <alignment wrapText="1"/>
    </xf>
    <xf numFmtId="0" fontId="0" fillId="0" borderId="3" xfId="0" applyBorder="1" applyAlignment="1">
      <alignment wrapText="1"/>
    </xf>
    <xf numFmtId="0" fontId="0" fillId="0" borderId="38" xfId="0" applyBorder="1" applyAlignment="1">
      <alignment wrapText="1"/>
    </xf>
    <xf numFmtId="0" fontId="16" fillId="0" borderId="22" xfId="0" applyFont="1" applyBorder="1" applyAlignment="1">
      <alignment wrapText="1"/>
    </xf>
    <xf numFmtId="0" fontId="26" fillId="0" borderId="37" xfId="0" applyFont="1" applyBorder="1" applyAlignment="1">
      <alignment horizontal="left" wrapText="1"/>
    </xf>
    <xf numFmtId="0" fontId="26" fillId="0" borderId="3" xfId="0" applyFont="1" applyBorder="1" applyAlignment="1">
      <alignment horizontal="left" wrapText="1"/>
    </xf>
    <xf numFmtId="0" fontId="26" fillId="0" borderId="38" xfId="0" applyFont="1" applyBorder="1" applyAlignment="1">
      <alignment horizontal="left" wrapText="1"/>
    </xf>
  </cellXfs>
  <cellStyles count="3">
    <cellStyle name="60 % - Dekorfärg3" xfId="2" builtinId="40"/>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34C7-8225-4F7C-A2EA-EC7E700F86F6}">
  <sheetPr codeName="Sheet1"/>
  <dimension ref="A1:P148"/>
  <sheetViews>
    <sheetView tabSelected="1" topLeftCell="A122" zoomScale="70" zoomScaleNormal="70" workbookViewId="0">
      <selection activeCell="D126" sqref="D126"/>
    </sheetView>
  </sheetViews>
  <sheetFormatPr defaultRowHeight="15" x14ac:dyDescent="0.25"/>
  <cols>
    <col min="1" max="1" width="43.5703125" bestFit="1" customWidth="1"/>
    <col min="2" max="2" width="20.7109375" customWidth="1"/>
    <col min="3" max="3" width="62.140625" customWidth="1"/>
    <col min="4" max="4" width="18.7109375" bestFit="1" customWidth="1"/>
    <col min="6" max="6" width="14.28515625" customWidth="1"/>
    <col min="7" max="7" width="19" customWidth="1"/>
    <col min="8" max="8" width="54.28515625" customWidth="1"/>
    <col min="10" max="10" width="4.42578125" customWidth="1"/>
    <col min="11" max="11" width="44.42578125" customWidth="1"/>
    <col min="13" max="13" width="12.140625" customWidth="1"/>
    <col min="15" max="15" width="12.140625" customWidth="1"/>
  </cols>
  <sheetData>
    <row r="1" spans="1:16" ht="21" x14ac:dyDescent="0.35">
      <c r="A1" s="1"/>
      <c r="B1" s="2"/>
      <c r="C1" s="218" t="s">
        <v>0</v>
      </c>
      <c r="D1" s="219">
        <v>45846</v>
      </c>
      <c r="E1" s="2"/>
      <c r="F1" s="2"/>
      <c r="G1" s="2"/>
      <c r="H1" s="2"/>
      <c r="I1" s="2"/>
      <c r="J1" s="2"/>
      <c r="K1" s="2"/>
      <c r="L1" s="2"/>
      <c r="M1" s="2"/>
      <c r="N1" s="2"/>
      <c r="O1" s="2"/>
      <c r="P1" s="2"/>
    </row>
    <row r="2" spans="1:16" ht="24" x14ac:dyDescent="0.4">
      <c r="A2" s="253" t="s">
        <v>1</v>
      </c>
      <c r="B2" s="254"/>
      <c r="C2" s="2"/>
      <c r="D2" s="2"/>
      <c r="E2" s="2"/>
      <c r="F2" s="2"/>
      <c r="G2" s="2"/>
      <c r="H2" s="2"/>
      <c r="I2" s="2"/>
      <c r="J2" s="2"/>
      <c r="K2" s="2"/>
      <c r="L2" s="2"/>
      <c r="M2" s="2"/>
      <c r="N2" s="2"/>
      <c r="O2" s="2"/>
      <c r="P2" s="2"/>
    </row>
    <row r="3" spans="1:16" ht="24.75" thickBot="1" x14ac:dyDescent="0.45">
      <c r="A3" s="3"/>
      <c r="B3" s="2"/>
      <c r="C3" s="4"/>
      <c r="D3" s="5"/>
      <c r="E3" s="2"/>
      <c r="F3" s="2"/>
      <c r="G3" s="2"/>
      <c r="H3" s="2"/>
      <c r="I3" s="2"/>
      <c r="J3" s="2"/>
      <c r="K3" s="2"/>
      <c r="L3" s="2"/>
      <c r="M3" s="2"/>
      <c r="N3" s="2"/>
      <c r="O3" s="2"/>
      <c r="P3" s="2"/>
    </row>
    <row r="4" spans="1:16" ht="21.75" thickBot="1" x14ac:dyDescent="0.4">
      <c r="A4" s="6" t="s">
        <v>2</v>
      </c>
      <c r="B4" s="7"/>
      <c r="C4" s="211" t="s">
        <v>3</v>
      </c>
      <c r="D4" s="2"/>
      <c r="E4" s="2"/>
      <c r="F4" s="2"/>
      <c r="G4" s="255" t="s">
        <v>4</v>
      </c>
      <c r="H4" s="256"/>
      <c r="I4" s="257"/>
      <c r="J4" s="2"/>
      <c r="K4" s="2"/>
      <c r="L4" s="2"/>
      <c r="M4" s="2"/>
      <c r="N4" s="2"/>
      <c r="O4" s="2"/>
      <c r="P4" s="2"/>
    </row>
    <row r="5" spans="1:16" ht="21.75" thickBot="1" x14ac:dyDescent="0.4">
      <c r="A5" s="6" t="s">
        <v>5</v>
      </c>
      <c r="B5" s="7"/>
      <c r="C5" s="211" t="s">
        <v>6</v>
      </c>
      <c r="D5" s="2"/>
      <c r="E5" s="2"/>
      <c r="F5" s="2"/>
      <c r="G5" s="258" t="s">
        <v>7</v>
      </c>
      <c r="H5" s="235"/>
      <c r="I5" s="252"/>
      <c r="J5" s="2"/>
      <c r="K5" s="2"/>
      <c r="L5" s="2"/>
      <c r="M5" s="2"/>
      <c r="N5" s="2"/>
      <c r="O5" s="2"/>
      <c r="P5" s="2"/>
    </row>
    <row r="6" spans="1:16" x14ac:dyDescent="0.25">
      <c r="A6" s="2"/>
      <c r="B6" s="2"/>
      <c r="C6" s="2"/>
      <c r="D6" s="2"/>
      <c r="E6" s="2"/>
      <c r="F6" s="2"/>
      <c r="G6" s="259" t="s">
        <v>8</v>
      </c>
      <c r="H6" s="235"/>
      <c r="I6" s="252"/>
      <c r="J6" s="2"/>
      <c r="K6" s="2"/>
      <c r="L6" s="2"/>
      <c r="M6" s="2"/>
      <c r="N6" s="2"/>
      <c r="O6" s="2"/>
      <c r="P6" s="2"/>
    </row>
    <row r="7" spans="1:16" ht="21" x14ac:dyDescent="0.35">
      <c r="A7" s="2"/>
      <c r="B7" s="2"/>
      <c r="C7" s="9" t="s">
        <v>9</v>
      </c>
      <c r="D7" s="10" t="s">
        <v>10</v>
      </c>
      <c r="E7" s="2"/>
      <c r="F7" s="2"/>
      <c r="G7" s="260" t="s">
        <v>11</v>
      </c>
      <c r="H7" s="235"/>
      <c r="I7" s="252"/>
      <c r="J7" s="2"/>
      <c r="K7" s="2"/>
      <c r="L7" s="2"/>
      <c r="M7" s="2"/>
      <c r="N7" s="2"/>
      <c r="O7" s="2"/>
      <c r="P7" s="2"/>
    </row>
    <row r="8" spans="1:16" ht="21" x14ac:dyDescent="0.35">
      <c r="A8" s="2"/>
      <c r="B8" s="11"/>
      <c r="C8" s="12" t="s">
        <v>12</v>
      </c>
      <c r="D8" s="13" t="s">
        <v>13</v>
      </c>
      <c r="E8" s="2"/>
      <c r="F8" s="2"/>
      <c r="G8" s="251" t="s">
        <v>14</v>
      </c>
      <c r="H8" s="235"/>
      <c r="I8" s="252"/>
      <c r="J8" s="2"/>
      <c r="K8" s="2"/>
      <c r="L8" s="2"/>
      <c r="M8" s="2"/>
      <c r="N8" s="2"/>
      <c r="O8" s="2"/>
      <c r="P8" s="2"/>
    </row>
    <row r="9" spans="1:16" x14ac:dyDescent="0.25">
      <c r="A9" s="2"/>
      <c r="B9" s="2"/>
      <c r="C9" s="2"/>
      <c r="D9" s="2"/>
      <c r="E9" s="2"/>
      <c r="F9" s="2"/>
      <c r="G9" s="231" t="s">
        <v>15</v>
      </c>
      <c r="H9" s="232"/>
      <c r="I9" s="233"/>
      <c r="J9" s="2"/>
      <c r="K9" s="2"/>
      <c r="L9" s="2"/>
      <c r="M9" s="2"/>
      <c r="N9" s="2"/>
      <c r="O9" s="2"/>
      <c r="P9" s="2"/>
    </row>
    <row r="10" spans="1:16" ht="30" customHeight="1" x14ac:dyDescent="0.25">
      <c r="A10" s="234" t="s">
        <v>16</v>
      </c>
      <c r="B10" s="235"/>
      <c r="C10" s="235"/>
      <c r="D10" s="235"/>
      <c r="E10" s="235"/>
      <c r="F10" s="235"/>
      <c r="G10" s="15"/>
      <c r="J10" s="2"/>
      <c r="K10" s="2"/>
      <c r="L10" s="2"/>
      <c r="M10" s="2"/>
      <c r="N10" s="2"/>
      <c r="O10" s="2"/>
      <c r="P10" s="2"/>
    </row>
    <row r="11" spans="1:16" x14ac:dyDescent="0.25">
      <c r="A11" s="14"/>
      <c r="G11" s="15"/>
      <c r="J11" s="2"/>
      <c r="K11" s="2"/>
      <c r="L11" s="2"/>
      <c r="M11" s="2"/>
      <c r="N11" s="2"/>
      <c r="O11" s="2"/>
      <c r="P11" s="2"/>
    </row>
    <row r="12" spans="1:16" ht="21" x14ac:dyDescent="0.35">
      <c r="A12" s="16" t="s">
        <v>17</v>
      </c>
      <c r="B12" s="2"/>
      <c r="C12" s="2"/>
      <c r="D12" s="2"/>
      <c r="E12" s="2"/>
      <c r="F12" s="2"/>
      <c r="G12" s="17"/>
      <c r="H12" s="2"/>
      <c r="I12" s="2"/>
      <c r="J12" s="2"/>
      <c r="K12" s="2"/>
      <c r="L12" s="2"/>
      <c r="M12" s="2"/>
      <c r="N12" s="2"/>
      <c r="O12" s="2"/>
      <c r="P12" s="2"/>
    </row>
    <row r="13" spans="1:16" x14ac:dyDescent="0.25">
      <c r="A13" s="18" t="s">
        <v>18</v>
      </c>
      <c r="B13" s="19"/>
      <c r="C13" s="19" t="s">
        <v>19</v>
      </c>
      <c r="D13" s="20"/>
      <c r="E13" s="20"/>
      <c r="F13" s="20" t="s">
        <v>20</v>
      </c>
      <c r="G13" s="20" t="s">
        <v>21</v>
      </c>
      <c r="H13" s="21" t="s">
        <v>22</v>
      </c>
      <c r="I13" s="2"/>
      <c r="J13" s="2"/>
      <c r="K13" s="2"/>
      <c r="L13" s="2"/>
      <c r="M13" s="2"/>
      <c r="N13" s="2"/>
      <c r="O13" s="2"/>
      <c r="P13" s="2"/>
    </row>
    <row r="14" spans="1:16" ht="45" x14ac:dyDescent="0.25">
      <c r="A14" s="2" t="s">
        <v>23</v>
      </c>
      <c r="B14" s="2" t="s">
        <v>24</v>
      </c>
      <c r="C14" s="2" t="s">
        <v>25</v>
      </c>
      <c r="D14" s="215" t="s">
        <v>26</v>
      </c>
      <c r="E14" s="22"/>
      <c r="F14" s="213">
        <v>100000</v>
      </c>
      <c r="G14" s="17" t="s">
        <v>27</v>
      </c>
      <c r="H14" s="23"/>
      <c r="I14" s="2"/>
      <c r="J14" s="2"/>
      <c r="K14" s="2"/>
      <c r="L14" s="2"/>
      <c r="M14" s="2"/>
      <c r="N14" s="2"/>
      <c r="O14" s="2"/>
      <c r="P14" s="2"/>
    </row>
    <row r="15" spans="1:16" ht="45" x14ac:dyDescent="0.25">
      <c r="A15" s="2" t="s">
        <v>23</v>
      </c>
      <c r="B15" s="2" t="s">
        <v>24</v>
      </c>
      <c r="C15" s="2" t="s">
        <v>25</v>
      </c>
      <c r="D15" s="215" t="s">
        <v>28</v>
      </c>
      <c r="E15" s="22"/>
      <c r="F15" s="213">
        <v>50000</v>
      </c>
      <c r="G15" s="17" t="s">
        <v>27</v>
      </c>
      <c r="H15" s="23"/>
      <c r="I15" s="2"/>
      <c r="J15" s="2"/>
      <c r="K15" s="2"/>
      <c r="L15" s="2"/>
      <c r="M15" s="2"/>
      <c r="N15" s="2"/>
      <c r="O15" s="2"/>
      <c r="P15" s="2"/>
    </row>
    <row r="16" spans="1:16" x14ac:dyDescent="0.25">
      <c r="A16" s="2"/>
      <c r="B16" s="2"/>
      <c r="C16" s="2"/>
      <c r="D16" s="24"/>
      <c r="E16" s="25"/>
      <c r="F16" s="26"/>
      <c r="G16" s="17"/>
      <c r="H16" s="23"/>
      <c r="I16" s="2"/>
      <c r="J16" s="2"/>
      <c r="K16" s="2"/>
      <c r="L16" s="2"/>
      <c r="M16" s="2"/>
      <c r="N16" s="2"/>
      <c r="O16" s="2"/>
      <c r="P16" s="2"/>
    </row>
    <row r="17" spans="1:16" ht="45" x14ac:dyDescent="0.25">
      <c r="A17" s="27" t="s">
        <v>23</v>
      </c>
      <c r="B17" s="27" t="s">
        <v>29</v>
      </c>
      <c r="C17" s="27" t="s">
        <v>30</v>
      </c>
      <c r="D17" s="216" t="s">
        <v>31</v>
      </c>
      <c r="E17" s="28"/>
      <c r="F17" s="214">
        <v>10000</v>
      </c>
      <c r="G17" s="29" t="s">
        <v>27</v>
      </c>
      <c r="H17" s="30"/>
      <c r="I17" s="2"/>
      <c r="J17" s="2"/>
      <c r="K17" s="2"/>
      <c r="L17" s="2"/>
      <c r="M17" s="2"/>
      <c r="N17" s="2"/>
      <c r="O17" s="2"/>
      <c r="P17" s="2"/>
    </row>
    <row r="18" spans="1:16" x14ac:dyDescent="0.25">
      <c r="A18" s="2"/>
      <c r="B18" s="2"/>
      <c r="C18" s="2"/>
      <c r="D18" s="31"/>
      <c r="E18" s="32"/>
      <c r="F18" s="31"/>
      <c r="G18" s="17"/>
      <c r="H18" s="33"/>
      <c r="I18" s="2"/>
      <c r="J18" s="2"/>
      <c r="K18" s="2"/>
      <c r="L18" s="2"/>
      <c r="M18" s="2"/>
      <c r="N18" s="2"/>
      <c r="O18" s="2"/>
      <c r="P18" s="2"/>
    </row>
    <row r="19" spans="1:16" ht="30" x14ac:dyDescent="0.25">
      <c r="A19" s="2" t="s">
        <v>32</v>
      </c>
      <c r="B19" s="2" t="s">
        <v>33</v>
      </c>
      <c r="C19" s="2" t="s">
        <v>34</v>
      </c>
      <c r="D19" s="217" t="s">
        <v>35</v>
      </c>
      <c r="E19" s="32"/>
      <c r="F19" s="213">
        <v>1</v>
      </c>
      <c r="G19" s="34" t="s">
        <v>36</v>
      </c>
      <c r="H19" s="33"/>
      <c r="I19" s="2"/>
      <c r="J19" s="2"/>
      <c r="K19" s="2"/>
      <c r="L19" s="2"/>
      <c r="M19" s="2"/>
      <c r="N19" s="2"/>
      <c r="O19" s="2"/>
      <c r="P19" s="2"/>
    </row>
    <row r="20" spans="1:16" x14ac:dyDescent="0.25">
      <c r="A20" s="2"/>
      <c r="B20" s="2"/>
      <c r="C20" s="35"/>
      <c r="D20" s="31"/>
      <c r="E20" s="32"/>
      <c r="F20" s="31"/>
      <c r="G20" s="17"/>
      <c r="H20" s="33"/>
      <c r="I20" s="2"/>
      <c r="J20" s="2"/>
      <c r="K20" s="2"/>
      <c r="L20" s="2"/>
      <c r="M20" s="2"/>
      <c r="N20" s="2"/>
      <c r="O20" s="2"/>
      <c r="P20" s="2"/>
    </row>
    <row r="21" spans="1:16" ht="30" x14ac:dyDescent="0.25">
      <c r="A21" s="2" t="s">
        <v>32</v>
      </c>
      <c r="B21" s="2" t="s">
        <v>37</v>
      </c>
      <c r="C21" s="2" t="s">
        <v>38</v>
      </c>
      <c r="D21" s="31"/>
      <c r="E21" s="32"/>
      <c r="F21" s="213">
        <v>4</v>
      </c>
      <c r="G21" s="17" t="s">
        <v>39</v>
      </c>
      <c r="H21" s="36" t="s">
        <v>40</v>
      </c>
      <c r="I21" s="2"/>
      <c r="J21" s="2"/>
      <c r="K21" s="2"/>
      <c r="L21" s="2"/>
      <c r="M21" s="2"/>
      <c r="N21" s="2"/>
      <c r="O21" s="2"/>
      <c r="P21" s="2"/>
    </row>
    <row r="22" spans="1:16" x14ac:dyDescent="0.25">
      <c r="A22" s="2"/>
      <c r="B22" s="2"/>
      <c r="C22" s="35"/>
      <c r="D22" s="37"/>
      <c r="E22" s="32"/>
      <c r="F22" s="38"/>
      <c r="G22" s="39"/>
      <c r="H22" s="8"/>
      <c r="I22" s="2"/>
      <c r="J22" s="2"/>
      <c r="K22" s="2"/>
      <c r="L22" s="2"/>
      <c r="M22" s="2"/>
      <c r="N22" s="2"/>
      <c r="O22" s="2"/>
      <c r="P22" s="2"/>
    </row>
    <row r="23" spans="1:16" x14ac:dyDescent="0.25">
      <c r="A23" s="2"/>
      <c r="B23" s="2"/>
      <c r="C23" s="35"/>
      <c r="D23" s="39"/>
      <c r="E23" s="2"/>
      <c r="F23" s="212"/>
      <c r="G23" s="39"/>
      <c r="H23" s="8"/>
      <c r="I23" s="2"/>
      <c r="J23" s="2"/>
      <c r="K23" s="2"/>
      <c r="L23" s="2"/>
      <c r="M23" s="2"/>
      <c r="N23" s="2"/>
      <c r="O23" s="2"/>
      <c r="P23" s="2"/>
    </row>
    <row r="24" spans="1:16" ht="32.25" customHeight="1" x14ac:dyDescent="0.25">
      <c r="A24" s="236" t="s">
        <v>337</v>
      </c>
      <c r="B24" s="237"/>
      <c r="C24" s="237"/>
      <c r="D24" s="237"/>
      <c r="E24" s="237"/>
      <c r="F24" s="237"/>
      <c r="G24" s="237"/>
      <c r="H24" s="238"/>
      <c r="I24" s="2"/>
      <c r="J24" s="2"/>
      <c r="K24" s="2"/>
      <c r="L24" s="2"/>
      <c r="M24" s="2"/>
      <c r="N24" s="2"/>
      <c r="O24" s="2"/>
      <c r="P24" s="2"/>
    </row>
    <row r="25" spans="1:16" x14ac:dyDescent="0.25">
      <c r="A25" s="242"/>
      <c r="B25" s="243"/>
      <c r="C25" s="243"/>
      <c r="D25" s="243"/>
      <c r="E25" s="243"/>
      <c r="F25" s="243"/>
      <c r="G25" s="243"/>
      <c r="H25" s="244"/>
      <c r="I25" s="2"/>
      <c r="J25" s="2"/>
      <c r="K25" s="2"/>
      <c r="L25" s="2"/>
      <c r="M25" s="2"/>
      <c r="N25" s="2"/>
      <c r="O25" s="2"/>
      <c r="P25" s="2"/>
    </row>
    <row r="26" spans="1:16" x14ac:dyDescent="0.25">
      <c r="A26" s="245"/>
      <c r="B26" s="246"/>
      <c r="C26" s="246"/>
      <c r="D26" s="246"/>
      <c r="E26" s="246"/>
      <c r="F26" s="246"/>
      <c r="G26" s="246"/>
      <c r="H26" s="247"/>
      <c r="I26" s="2"/>
      <c r="J26" s="2"/>
      <c r="K26" s="2"/>
      <c r="L26" s="2"/>
      <c r="M26" s="2"/>
      <c r="N26" s="2"/>
      <c r="O26" s="2"/>
      <c r="P26" s="2"/>
    </row>
    <row r="27" spans="1:16" x14ac:dyDescent="0.25">
      <c r="A27" s="245"/>
      <c r="B27" s="246"/>
      <c r="C27" s="246"/>
      <c r="D27" s="246"/>
      <c r="E27" s="246"/>
      <c r="F27" s="246"/>
      <c r="G27" s="246"/>
      <c r="H27" s="247"/>
      <c r="I27" s="2"/>
      <c r="J27" s="2"/>
      <c r="K27" s="2"/>
      <c r="L27" s="2"/>
      <c r="M27" s="2"/>
      <c r="N27" s="2"/>
      <c r="O27" s="2"/>
      <c r="P27" s="2"/>
    </row>
    <row r="28" spans="1:16" x14ac:dyDescent="0.25">
      <c r="A28" s="248"/>
      <c r="B28" s="249"/>
      <c r="C28" s="249"/>
      <c r="D28" s="249"/>
      <c r="E28" s="249"/>
      <c r="F28" s="249"/>
      <c r="G28" s="249"/>
      <c r="H28" s="250"/>
      <c r="I28" s="2"/>
      <c r="J28" s="2"/>
      <c r="K28" s="2"/>
      <c r="L28" s="2"/>
      <c r="M28" s="2"/>
      <c r="N28" s="2"/>
      <c r="O28" s="2"/>
      <c r="P28" s="2"/>
    </row>
    <row r="29" spans="1:16" x14ac:dyDescent="0.25">
      <c r="A29" s="40"/>
      <c r="B29" s="40"/>
      <c r="C29" s="40"/>
      <c r="D29" s="40"/>
      <c r="E29" s="40"/>
      <c r="F29" s="40"/>
      <c r="G29" s="40"/>
      <c r="H29" s="40"/>
      <c r="I29" s="2"/>
      <c r="J29" s="2"/>
      <c r="K29" s="2"/>
      <c r="L29" s="2"/>
      <c r="M29" s="2"/>
      <c r="N29" s="2"/>
      <c r="O29" s="2"/>
      <c r="P29" s="2"/>
    </row>
    <row r="30" spans="1:16" x14ac:dyDescent="0.25">
      <c r="A30" s="41"/>
      <c r="B30" s="41"/>
      <c r="C30" s="41"/>
      <c r="D30" s="42"/>
      <c r="E30" s="43"/>
      <c r="F30" s="41"/>
      <c r="G30" s="41"/>
      <c r="H30" s="41"/>
      <c r="I30" s="41"/>
      <c r="J30" s="41"/>
      <c r="K30" s="41"/>
      <c r="L30" s="41"/>
      <c r="M30" s="41"/>
      <c r="N30" s="41"/>
      <c r="O30" s="41"/>
      <c r="P30" s="41"/>
    </row>
    <row r="31" spans="1:16" ht="21" x14ac:dyDescent="0.35">
      <c r="A31" s="16" t="s">
        <v>41</v>
      </c>
      <c r="B31" s="2"/>
      <c r="C31" s="44"/>
      <c r="D31" s="45"/>
      <c r="E31" s="46"/>
      <c r="F31" s="2"/>
      <c r="G31" s="2"/>
      <c r="H31" s="2"/>
      <c r="I31" s="2"/>
      <c r="J31" s="2"/>
      <c r="K31" s="2"/>
      <c r="L31" s="2"/>
      <c r="M31" s="2"/>
      <c r="N31" s="2"/>
      <c r="O31" s="2"/>
      <c r="P31" s="2"/>
    </row>
    <row r="32" spans="1:16" x14ac:dyDescent="0.25">
      <c r="A32" s="47" t="s">
        <v>42</v>
      </c>
      <c r="B32" s="48" t="s">
        <v>43</v>
      </c>
      <c r="C32" s="48" t="s">
        <v>19</v>
      </c>
      <c r="D32" s="21" t="s">
        <v>44</v>
      </c>
      <c r="E32" s="49"/>
      <c r="F32" s="49"/>
      <c r="G32" s="49"/>
      <c r="H32" s="49"/>
      <c r="I32" s="49"/>
      <c r="J32" s="49"/>
      <c r="K32" s="49"/>
      <c r="L32" s="49"/>
      <c r="M32" s="49"/>
      <c r="N32" s="49"/>
      <c r="O32" s="49"/>
      <c r="P32" s="49"/>
    </row>
    <row r="33" spans="1:16" ht="30" x14ac:dyDescent="0.25">
      <c r="A33" s="50" t="s">
        <v>45</v>
      </c>
      <c r="B33" s="51" t="s">
        <v>46</v>
      </c>
      <c r="C33" s="52" t="s">
        <v>351</v>
      </c>
      <c r="D33" s="53">
        <v>150000</v>
      </c>
      <c r="E33" s="2"/>
      <c r="F33" s="2"/>
      <c r="G33" s="2"/>
      <c r="H33" s="2"/>
      <c r="I33" s="2"/>
      <c r="J33" s="2"/>
      <c r="K33" s="2"/>
      <c r="L33" s="2"/>
      <c r="M33" s="2"/>
      <c r="N33" s="2"/>
      <c r="O33" s="2"/>
      <c r="P33" s="2"/>
    </row>
    <row r="34" spans="1:16" x14ac:dyDescent="0.25">
      <c r="A34" s="2"/>
      <c r="B34" s="2"/>
      <c r="C34" s="2"/>
      <c r="D34" s="54"/>
      <c r="E34" s="54"/>
      <c r="F34" s="2"/>
      <c r="G34" s="2"/>
      <c r="H34" s="2"/>
      <c r="I34" s="2"/>
      <c r="J34" s="2"/>
      <c r="K34" s="2"/>
      <c r="L34" s="2"/>
      <c r="M34" s="2"/>
      <c r="N34" s="2"/>
      <c r="O34" s="2"/>
      <c r="P34" s="2"/>
    </row>
    <row r="35" spans="1:16" x14ac:dyDescent="0.25">
      <c r="A35" s="41"/>
      <c r="B35" s="41"/>
      <c r="C35" s="41"/>
      <c r="D35" s="55"/>
      <c r="E35" s="55"/>
      <c r="F35" s="41"/>
      <c r="G35" s="41"/>
      <c r="H35" s="41"/>
      <c r="I35" s="41"/>
      <c r="J35" s="41"/>
      <c r="K35" s="41"/>
      <c r="L35" s="41"/>
      <c r="M35" s="41"/>
      <c r="N35" s="41"/>
      <c r="O35" s="41"/>
      <c r="P35" s="41"/>
    </row>
    <row r="36" spans="1:16" ht="21.75" thickBot="1" x14ac:dyDescent="0.4">
      <c r="A36" s="16" t="s">
        <v>47</v>
      </c>
      <c r="B36" s="2"/>
      <c r="C36" s="44"/>
      <c r="D36" s="2"/>
      <c r="E36" s="2"/>
      <c r="F36" s="2"/>
      <c r="G36" s="2"/>
      <c r="H36" s="2"/>
      <c r="I36" s="2"/>
      <c r="J36" s="2"/>
      <c r="K36" s="2"/>
      <c r="L36" s="2"/>
      <c r="M36" s="2"/>
      <c r="N36" s="2"/>
      <c r="O36" s="2"/>
      <c r="P36" s="2"/>
    </row>
    <row r="37" spans="1:16" ht="21" x14ac:dyDescent="0.35">
      <c r="A37" s="47" t="s">
        <v>42</v>
      </c>
      <c r="B37" s="19" t="s">
        <v>43</v>
      </c>
      <c r="C37" s="56" t="s">
        <v>19</v>
      </c>
      <c r="D37" s="21" t="s">
        <v>48</v>
      </c>
      <c r="E37" s="2"/>
      <c r="F37" s="47" t="s">
        <v>42</v>
      </c>
      <c r="G37" s="19" t="s">
        <v>43</v>
      </c>
      <c r="H37" s="56" t="s">
        <v>19</v>
      </c>
      <c r="I37" s="21" t="s">
        <v>48</v>
      </c>
      <c r="J37" s="2"/>
      <c r="K37" s="57" t="s">
        <v>49</v>
      </c>
      <c r="L37" s="58"/>
      <c r="M37" s="59"/>
      <c r="N37" s="58"/>
      <c r="O37" s="58"/>
      <c r="P37" s="60"/>
    </row>
    <row r="38" spans="1:16" ht="45" x14ac:dyDescent="0.25">
      <c r="A38" s="61"/>
      <c r="B38" s="2" t="s">
        <v>50</v>
      </c>
      <c r="C38" s="2" t="s">
        <v>51</v>
      </c>
      <c r="D38" s="62">
        <v>500</v>
      </c>
      <c r="E38" s="63"/>
      <c r="F38" s="61" t="s">
        <v>52</v>
      </c>
      <c r="G38" s="2" t="s">
        <v>53</v>
      </c>
      <c r="H38" s="64" t="s">
        <v>54</v>
      </c>
      <c r="I38" s="65">
        <f>D52+D54*D44/D46</f>
        <v>6.4444444444444446</v>
      </c>
      <c r="J38" s="66"/>
      <c r="K38" s="264" t="s">
        <v>330</v>
      </c>
      <c r="L38" s="265"/>
      <c r="M38" s="265"/>
      <c r="N38" s="265"/>
      <c r="O38" s="265"/>
      <c r="P38" s="266"/>
    </row>
    <row r="39" spans="1:16" ht="45" x14ac:dyDescent="0.25">
      <c r="A39" s="61"/>
      <c r="B39" s="27" t="s">
        <v>55</v>
      </c>
      <c r="C39" s="27" t="s">
        <v>56</v>
      </c>
      <c r="D39" s="62">
        <v>80</v>
      </c>
      <c r="E39" s="63"/>
      <c r="F39" s="67" t="s">
        <v>57</v>
      </c>
      <c r="G39" s="68" t="s">
        <v>58</v>
      </c>
      <c r="H39" s="69" t="s">
        <v>59</v>
      </c>
      <c r="I39" s="70">
        <f>D53+D54*D45/D46</f>
        <v>53.555555555555557</v>
      </c>
      <c r="J39" s="54"/>
      <c r="K39" s="267" t="s">
        <v>331</v>
      </c>
      <c r="L39" s="262"/>
      <c r="M39" s="262"/>
      <c r="N39" s="262"/>
      <c r="O39" s="262"/>
      <c r="P39" s="263"/>
    </row>
    <row r="40" spans="1:16" x14ac:dyDescent="0.25">
      <c r="A40" s="61"/>
      <c r="B40" s="27" t="s">
        <v>60</v>
      </c>
      <c r="C40" s="27" t="s">
        <v>61</v>
      </c>
      <c r="D40" s="71">
        <v>20</v>
      </c>
      <c r="E40" s="63"/>
      <c r="F40" s="1"/>
      <c r="G40" s="2"/>
      <c r="H40" s="64"/>
      <c r="I40" s="72"/>
      <c r="J40" s="54"/>
      <c r="K40" s="73"/>
      <c r="L40" s="2"/>
      <c r="M40" s="74" t="s">
        <v>62</v>
      </c>
      <c r="N40" s="75" t="s">
        <v>62</v>
      </c>
      <c r="O40" s="76" t="s">
        <v>63</v>
      </c>
      <c r="P40" s="77" t="s">
        <v>63</v>
      </c>
    </row>
    <row r="41" spans="1:16" ht="15.75" x14ac:dyDescent="0.25">
      <c r="A41" s="61"/>
      <c r="B41" s="2" t="s">
        <v>64</v>
      </c>
      <c r="C41" s="2" t="s">
        <v>65</v>
      </c>
      <c r="D41" s="62">
        <v>50</v>
      </c>
      <c r="E41" s="63"/>
      <c r="F41" s="2"/>
      <c r="G41" s="2"/>
      <c r="H41" s="2"/>
      <c r="I41" s="2"/>
      <c r="J41" s="66"/>
      <c r="K41" s="78" t="s">
        <v>66</v>
      </c>
      <c r="L41" s="79" t="s">
        <v>21</v>
      </c>
      <c r="M41" s="80" t="s">
        <v>42</v>
      </c>
      <c r="N41" s="81" t="s">
        <v>20</v>
      </c>
      <c r="O41" s="82" t="s">
        <v>42</v>
      </c>
      <c r="P41" s="83" t="s">
        <v>20</v>
      </c>
    </row>
    <row r="42" spans="1:16" ht="30" x14ac:dyDescent="0.25">
      <c r="A42" s="61"/>
      <c r="B42" s="27" t="s">
        <v>338</v>
      </c>
      <c r="C42" s="27" t="s">
        <v>339</v>
      </c>
      <c r="D42" s="71">
        <v>20</v>
      </c>
      <c r="E42" s="63"/>
      <c r="F42" s="47" t="s">
        <v>42</v>
      </c>
      <c r="G42" s="19" t="s">
        <v>43</v>
      </c>
      <c r="H42" s="56" t="s">
        <v>19</v>
      </c>
      <c r="I42" s="21" t="s">
        <v>48</v>
      </c>
      <c r="J42" s="2"/>
      <c r="K42" s="86" t="s">
        <v>70</v>
      </c>
      <c r="L42" s="87" t="s">
        <v>71</v>
      </c>
      <c r="M42" s="74" t="s">
        <v>72</v>
      </c>
      <c r="N42" s="88">
        <f>1000*D43/D33</f>
        <v>3.5333333333333332</v>
      </c>
      <c r="O42" s="89" t="s">
        <v>73</v>
      </c>
      <c r="P42" s="90">
        <f>1000*(D43-D48)/D33</f>
        <v>3.4</v>
      </c>
    </row>
    <row r="43" spans="1:16" ht="30" x14ac:dyDescent="0.25">
      <c r="A43" s="67" t="s">
        <v>67</v>
      </c>
      <c r="B43" s="84" t="s">
        <v>68</v>
      </c>
      <c r="C43" s="84" t="s">
        <v>69</v>
      </c>
      <c r="D43" s="85">
        <f>D38+D39+D40-D41-D42</f>
        <v>530</v>
      </c>
      <c r="E43" s="63"/>
      <c r="F43" s="61" t="s">
        <v>76</v>
      </c>
      <c r="G43" s="2" t="s">
        <v>77</v>
      </c>
      <c r="H43" s="2" t="s">
        <v>78</v>
      </c>
      <c r="I43" s="91">
        <f>D48*I69/D72</f>
        <v>1.8475547070054339</v>
      </c>
      <c r="J43" s="2"/>
      <c r="K43" s="86" t="s">
        <v>79</v>
      </c>
      <c r="L43" s="92" t="s">
        <v>71</v>
      </c>
      <c r="M43" s="74" t="s">
        <v>80</v>
      </c>
      <c r="N43" s="93">
        <f>1000*I48/D33</f>
        <v>3.1447200056570006</v>
      </c>
      <c r="O43" s="89" t="s">
        <v>81</v>
      </c>
      <c r="P43" s="94">
        <f>1000*(D45+I39)/D33</f>
        <v>3.0237037037037036</v>
      </c>
    </row>
    <row r="44" spans="1:16" ht="30.75" thickBot="1" x14ac:dyDescent="0.3">
      <c r="A44" s="61"/>
      <c r="B44" s="2" t="s">
        <v>74</v>
      </c>
      <c r="C44" s="2" t="s">
        <v>75</v>
      </c>
      <c r="D44" s="62">
        <v>50</v>
      </c>
      <c r="E44" s="63"/>
      <c r="F44" s="67" t="s">
        <v>84</v>
      </c>
      <c r="G44" s="68" t="s">
        <v>85</v>
      </c>
      <c r="H44" s="68" t="s">
        <v>86</v>
      </c>
      <c r="I44" s="70">
        <f>D48*I70/D72</f>
        <v>18.152445292994564</v>
      </c>
      <c r="J44" s="2"/>
      <c r="K44" s="95" t="s">
        <v>87</v>
      </c>
      <c r="L44" s="96" t="s">
        <v>36</v>
      </c>
      <c r="M44" s="97" t="s">
        <v>88</v>
      </c>
      <c r="N44" s="98">
        <f>(D39+D40)/D43</f>
        <v>0.18867924528301888</v>
      </c>
      <c r="O44" s="99" t="s">
        <v>89</v>
      </c>
      <c r="P44" s="100">
        <f>(D39+D40)/(D43-D48)</f>
        <v>0.19607843137254902</v>
      </c>
    </row>
    <row r="45" spans="1:16" x14ac:dyDescent="0.25">
      <c r="A45" s="61"/>
      <c r="B45" s="2" t="s">
        <v>82</v>
      </c>
      <c r="C45" s="2" t="s">
        <v>83</v>
      </c>
      <c r="D45" s="62">
        <v>400</v>
      </c>
      <c r="E45" s="63">
        <v>3</v>
      </c>
      <c r="F45" s="2"/>
      <c r="G45" s="2"/>
      <c r="H45" s="2"/>
      <c r="I45" s="2"/>
      <c r="J45" s="2"/>
      <c r="K45" s="2"/>
      <c r="L45" s="2"/>
      <c r="M45" s="2"/>
      <c r="N45" s="2"/>
      <c r="O45" s="2"/>
      <c r="P45" s="2"/>
    </row>
    <row r="46" spans="1:16" ht="30" x14ac:dyDescent="0.25">
      <c r="A46" s="67" t="s">
        <v>90</v>
      </c>
      <c r="B46" s="84" t="s">
        <v>91</v>
      </c>
      <c r="C46" s="84" t="s">
        <v>92</v>
      </c>
      <c r="D46" s="101">
        <f>D44+D45</f>
        <v>450</v>
      </c>
      <c r="E46" s="63"/>
      <c r="F46" s="47" t="s">
        <v>42</v>
      </c>
      <c r="G46" s="19" t="s">
        <v>43</v>
      </c>
      <c r="H46" s="56" t="s">
        <v>19</v>
      </c>
      <c r="I46" s="102" t="s">
        <v>48</v>
      </c>
      <c r="J46" s="2"/>
      <c r="K46" s="2"/>
      <c r="L46" s="2"/>
      <c r="M46" s="2"/>
      <c r="N46" s="2"/>
      <c r="O46" s="2"/>
      <c r="P46" s="2"/>
    </row>
    <row r="47" spans="1:16" ht="45" x14ac:dyDescent="0.25">
      <c r="A47" s="61"/>
      <c r="B47" s="2" t="s">
        <v>93</v>
      </c>
      <c r="C47" s="49" t="s">
        <v>94</v>
      </c>
      <c r="D47" s="62">
        <v>60</v>
      </c>
      <c r="E47" s="63"/>
      <c r="F47" s="61" t="s">
        <v>97</v>
      </c>
      <c r="G47" s="104" t="s">
        <v>98</v>
      </c>
      <c r="H47" s="2" t="s">
        <v>99</v>
      </c>
      <c r="I47" s="105">
        <f>D44+I38+I43</f>
        <v>58.291999151449879</v>
      </c>
      <c r="J47" s="2"/>
      <c r="K47" s="2"/>
      <c r="L47" s="2"/>
      <c r="M47" s="2"/>
      <c r="N47" s="2"/>
      <c r="O47" s="2"/>
      <c r="P47" s="2"/>
    </row>
    <row r="48" spans="1:16" ht="30" x14ac:dyDescent="0.25">
      <c r="A48" s="67"/>
      <c r="B48" s="68" t="s">
        <v>95</v>
      </c>
      <c r="C48" s="68" t="s">
        <v>96</v>
      </c>
      <c r="D48" s="103">
        <v>20</v>
      </c>
      <c r="E48" s="63"/>
      <c r="F48" s="67" t="s">
        <v>103</v>
      </c>
      <c r="G48" s="108" t="s">
        <v>104</v>
      </c>
      <c r="H48" s="68" t="s">
        <v>105</v>
      </c>
      <c r="I48" s="109">
        <f>D45+I39+I44</f>
        <v>471.70800084855011</v>
      </c>
      <c r="J48" s="2"/>
      <c r="K48" s="2"/>
      <c r="L48" s="2"/>
      <c r="M48" s="2"/>
      <c r="N48" s="2"/>
      <c r="O48" s="2"/>
      <c r="P48" s="2"/>
    </row>
    <row r="49" spans="1:16" x14ac:dyDescent="0.25">
      <c r="A49" s="1" t="s">
        <v>100</v>
      </c>
      <c r="B49" s="2" t="s">
        <v>101</v>
      </c>
      <c r="C49" s="106" t="s">
        <v>102</v>
      </c>
      <c r="D49" s="107">
        <f>D46+D47+D48</f>
        <v>530</v>
      </c>
      <c r="E49" s="63"/>
      <c r="F49" s="2"/>
      <c r="G49" s="2"/>
      <c r="H49" s="2"/>
      <c r="I49" s="2"/>
      <c r="J49" s="2"/>
      <c r="K49" s="2"/>
      <c r="L49" s="2"/>
      <c r="M49" s="2"/>
      <c r="N49" s="2"/>
      <c r="O49" s="2"/>
      <c r="P49" s="2"/>
    </row>
    <row r="50" spans="1:16" ht="45" x14ac:dyDescent="0.25">
      <c r="A50" s="1" t="s">
        <v>106</v>
      </c>
      <c r="B50" s="2" t="s">
        <v>107</v>
      </c>
      <c r="C50" s="110" t="s">
        <v>108</v>
      </c>
      <c r="D50" s="111">
        <f>D43-D49</f>
        <v>0</v>
      </c>
      <c r="E50" s="112"/>
      <c r="F50" s="2"/>
      <c r="G50" s="2"/>
      <c r="H50" s="2"/>
      <c r="I50" s="2"/>
      <c r="J50" s="2"/>
      <c r="K50" s="2"/>
      <c r="L50" s="2"/>
      <c r="M50" s="2"/>
      <c r="N50" s="2"/>
      <c r="O50" s="2"/>
      <c r="P50" s="2"/>
    </row>
    <row r="51" spans="1:16" ht="30" x14ac:dyDescent="0.25">
      <c r="A51" s="1" t="s">
        <v>109</v>
      </c>
      <c r="B51" s="2" t="s">
        <v>110</v>
      </c>
      <c r="C51" s="106" t="s">
        <v>111</v>
      </c>
      <c r="D51" s="111">
        <f>D47+D50</f>
        <v>60</v>
      </c>
      <c r="E51" s="112"/>
      <c r="F51" s="2"/>
      <c r="G51" s="2"/>
      <c r="H51" s="2"/>
      <c r="I51" s="2"/>
      <c r="J51" s="2"/>
      <c r="K51" s="2"/>
      <c r="L51" s="2"/>
      <c r="M51" s="2"/>
      <c r="N51" s="2"/>
      <c r="O51" s="2"/>
      <c r="P51" s="2"/>
    </row>
    <row r="52" spans="1:16" ht="45" x14ac:dyDescent="0.25">
      <c r="A52" s="61"/>
      <c r="B52" s="2" t="s">
        <v>112</v>
      </c>
      <c r="C52" s="2" t="s">
        <v>113</v>
      </c>
      <c r="D52" s="62">
        <v>1</v>
      </c>
      <c r="E52" s="112"/>
      <c r="F52" s="2"/>
      <c r="G52" s="2"/>
      <c r="H52" s="2"/>
      <c r="I52" s="2"/>
      <c r="J52" s="2"/>
      <c r="K52" s="2"/>
      <c r="L52" s="2"/>
      <c r="M52" s="2"/>
      <c r="N52" s="2"/>
      <c r="O52" s="2"/>
      <c r="P52" s="2"/>
    </row>
    <row r="53" spans="1:16" ht="45" x14ac:dyDescent="0.25">
      <c r="A53" s="61"/>
      <c r="B53" s="2" t="s">
        <v>114</v>
      </c>
      <c r="C53" s="2" t="s">
        <v>115</v>
      </c>
      <c r="D53" s="62">
        <v>10</v>
      </c>
      <c r="E53" s="112"/>
      <c r="F53" s="2"/>
      <c r="G53" s="2"/>
      <c r="H53" s="2"/>
      <c r="I53" s="2"/>
      <c r="J53" s="2"/>
      <c r="K53" s="2"/>
      <c r="L53" s="2"/>
      <c r="M53" s="2"/>
      <c r="N53" s="2"/>
      <c r="O53" s="2"/>
      <c r="P53" s="2"/>
    </row>
    <row r="54" spans="1:16" ht="30" x14ac:dyDescent="0.25">
      <c r="A54" s="67" t="s">
        <v>116</v>
      </c>
      <c r="B54" s="84" t="s">
        <v>117</v>
      </c>
      <c r="C54" s="84" t="s">
        <v>118</v>
      </c>
      <c r="D54" s="101">
        <f>D51-D52-D53</f>
        <v>49</v>
      </c>
      <c r="E54" s="112"/>
      <c r="F54" s="2"/>
      <c r="G54" s="2"/>
      <c r="H54" s="2"/>
      <c r="I54" s="2"/>
      <c r="J54" s="2"/>
      <c r="K54" s="2"/>
      <c r="L54" s="2"/>
      <c r="M54" s="2"/>
      <c r="N54" s="2"/>
      <c r="O54" s="2"/>
      <c r="P54" s="2"/>
    </row>
    <row r="55" spans="1:16" x14ac:dyDescent="0.25">
      <c r="A55" s="2"/>
      <c r="B55" s="2"/>
      <c r="C55" s="2"/>
      <c r="D55" s="2"/>
      <c r="E55" s="112"/>
      <c r="F55" s="2"/>
      <c r="G55" s="2"/>
      <c r="H55" s="2"/>
      <c r="I55" s="2"/>
      <c r="J55" s="2"/>
      <c r="K55" s="2"/>
      <c r="L55" s="2"/>
      <c r="M55" s="2"/>
      <c r="N55" s="2"/>
      <c r="O55" s="2"/>
      <c r="P55" s="2"/>
    </row>
    <row r="56" spans="1:16" x14ac:dyDescent="0.25">
      <c r="A56" s="41"/>
      <c r="B56" s="41"/>
      <c r="C56" s="41"/>
      <c r="D56" s="113"/>
      <c r="E56" s="113"/>
      <c r="F56" s="41"/>
      <c r="G56" s="41"/>
      <c r="H56" s="41"/>
      <c r="I56" s="41"/>
      <c r="J56" s="41"/>
      <c r="K56" s="41"/>
      <c r="L56" s="41"/>
      <c r="M56" s="41"/>
      <c r="N56" s="41"/>
      <c r="O56" s="41"/>
      <c r="P56" s="41"/>
    </row>
    <row r="57" spans="1:16" ht="32.25" thickBot="1" x14ac:dyDescent="0.4">
      <c r="A57" s="16" t="s">
        <v>119</v>
      </c>
      <c r="B57" s="2"/>
      <c r="C57" s="114" t="s">
        <v>120</v>
      </c>
      <c r="D57" s="2"/>
      <c r="E57" s="2"/>
      <c r="F57" s="2"/>
      <c r="G57" s="2"/>
      <c r="H57" s="2"/>
      <c r="I57" s="2"/>
      <c r="J57" s="2"/>
      <c r="K57" s="2"/>
      <c r="L57" s="2"/>
      <c r="M57" s="2"/>
      <c r="N57" s="2"/>
      <c r="O57" s="2"/>
      <c r="P57" s="2"/>
    </row>
    <row r="58" spans="1:16" ht="21" x14ac:dyDescent="0.35">
      <c r="A58" s="47" t="s">
        <v>42</v>
      </c>
      <c r="B58" s="19" t="s">
        <v>43</v>
      </c>
      <c r="C58" s="56" t="s">
        <v>19</v>
      </c>
      <c r="D58" s="21" t="s">
        <v>48</v>
      </c>
      <c r="E58" s="2"/>
      <c r="F58" s="47" t="s">
        <v>42</v>
      </c>
      <c r="G58" s="19" t="s">
        <v>43</v>
      </c>
      <c r="H58" s="56" t="s">
        <v>19</v>
      </c>
      <c r="I58" s="21" t="s">
        <v>48</v>
      </c>
      <c r="J58" s="2"/>
      <c r="K58" s="57" t="s">
        <v>49</v>
      </c>
      <c r="L58" s="58"/>
      <c r="M58" s="59"/>
      <c r="N58" s="115"/>
      <c r="O58" s="2"/>
      <c r="P58" s="2"/>
    </row>
    <row r="59" spans="1:16" ht="45" x14ac:dyDescent="0.25">
      <c r="A59" s="61"/>
      <c r="B59" s="116" t="s">
        <v>121</v>
      </c>
      <c r="C59" s="117" t="s">
        <v>122</v>
      </c>
      <c r="D59" s="62">
        <v>440</v>
      </c>
      <c r="E59" s="63"/>
      <c r="F59" s="118" t="s">
        <v>123</v>
      </c>
      <c r="G59" s="119" t="s">
        <v>124</v>
      </c>
      <c r="H59" s="120" t="s">
        <v>125</v>
      </c>
      <c r="I59" s="121">
        <f>D76+D79+D77</f>
        <v>79</v>
      </c>
      <c r="J59" s="2"/>
      <c r="K59" s="122" t="s">
        <v>126</v>
      </c>
      <c r="L59" s="123" t="s">
        <v>21</v>
      </c>
      <c r="M59" s="20" t="s">
        <v>42</v>
      </c>
      <c r="N59" s="124" t="s">
        <v>127</v>
      </c>
      <c r="O59" s="2"/>
      <c r="P59" s="2"/>
    </row>
    <row r="60" spans="1:16" ht="60" x14ac:dyDescent="0.25">
      <c r="A60" s="61"/>
      <c r="B60" s="27" t="s">
        <v>128</v>
      </c>
      <c r="C60" s="27" t="s">
        <v>129</v>
      </c>
      <c r="D60" s="62">
        <v>40</v>
      </c>
      <c r="E60" s="63"/>
      <c r="F60" s="61"/>
      <c r="G60" s="2" t="s">
        <v>130</v>
      </c>
      <c r="H60" s="2" t="s">
        <v>131</v>
      </c>
      <c r="I60" s="62">
        <v>1</v>
      </c>
      <c r="J60" s="2"/>
      <c r="K60" s="86" t="s">
        <v>70</v>
      </c>
      <c r="L60" s="87" t="s">
        <v>71</v>
      </c>
      <c r="M60" s="76" t="s">
        <v>132</v>
      </c>
      <c r="N60" s="125">
        <f>1000*D72/D33</f>
        <v>4.1266666666666669</v>
      </c>
      <c r="O60" s="2"/>
      <c r="P60" s="2"/>
    </row>
    <row r="61" spans="1:16" ht="60.75" thickBot="1" x14ac:dyDescent="0.3">
      <c r="A61" s="61"/>
      <c r="B61" s="27" t="s">
        <v>133</v>
      </c>
      <c r="C61" s="27" t="s">
        <v>134</v>
      </c>
      <c r="D61" s="71">
        <v>10</v>
      </c>
      <c r="E61" s="63"/>
      <c r="F61" s="61"/>
      <c r="G61" s="2" t="s">
        <v>135</v>
      </c>
      <c r="H61" s="2" t="s">
        <v>136</v>
      </c>
      <c r="I61" s="62">
        <v>10</v>
      </c>
      <c r="J61" s="2"/>
      <c r="K61" s="95" t="s">
        <v>79</v>
      </c>
      <c r="L61" s="126" t="s">
        <v>71</v>
      </c>
      <c r="M61" s="96" t="s">
        <v>137</v>
      </c>
      <c r="N61" s="127">
        <f>1000*I70/D33</f>
        <v>3.7454545454545451</v>
      </c>
      <c r="O61" s="2"/>
      <c r="P61" s="2"/>
    </row>
    <row r="62" spans="1:16" ht="45" x14ac:dyDescent="0.25">
      <c r="A62" s="61"/>
      <c r="B62" s="27" t="s">
        <v>138</v>
      </c>
      <c r="C62" s="2" t="s">
        <v>139</v>
      </c>
      <c r="D62" s="62">
        <v>20</v>
      </c>
      <c r="E62" s="63"/>
      <c r="F62" s="67" t="s">
        <v>140</v>
      </c>
      <c r="G62" s="68" t="s">
        <v>141</v>
      </c>
      <c r="H62" s="68" t="s">
        <v>142</v>
      </c>
      <c r="I62" s="101">
        <f>I59-I60-I61</f>
        <v>68</v>
      </c>
      <c r="J62" s="2"/>
      <c r="K62" s="2"/>
      <c r="L62" s="2"/>
      <c r="M62" s="2"/>
      <c r="N62" s="2"/>
      <c r="O62" s="2"/>
      <c r="P62" s="2"/>
    </row>
    <row r="63" spans="1:16" x14ac:dyDescent="0.25">
      <c r="A63" s="61"/>
      <c r="B63" s="27" t="s">
        <v>143</v>
      </c>
      <c r="C63" s="27" t="s">
        <v>144</v>
      </c>
      <c r="D63" s="62">
        <v>50</v>
      </c>
      <c r="E63" s="63"/>
      <c r="F63" s="2"/>
      <c r="G63" s="2"/>
      <c r="H63" s="2"/>
      <c r="I63" s="2"/>
      <c r="J63" s="2"/>
      <c r="K63" s="2"/>
      <c r="L63" s="2"/>
      <c r="M63" s="2"/>
      <c r="N63" s="2"/>
      <c r="O63" s="2"/>
      <c r="P63" s="2"/>
    </row>
    <row r="64" spans="1:16" x14ac:dyDescent="0.25">
      <c r="A64" s="67" t="s">
        <v>145</v>
      </c>
      <c r="B64" s="139" t="s">
        <v>146</v>
      </c>
      <c r="C64" s="139" t="s">
        <v>147</v>
      </c>
      <c r="D64" s="101">
        <f>D59+D60+D61+D62+D63</f>
        <v>560</v>
      </c>
      <c r="E64" s="63"/>
      <c r="F64" s="47" t="s">
        <v>42</v>
      </c>
      <c r="G64" s="19" t="s">
        <v>43</v>
      </c>
      <c r="H64" s="56" t="s">
        <v>19</v>
      </c>
      <c r="I64" s="21" t="s">
        <v>48</v>
      </c>
      <c r="J64" s="2"/>
      <c r="K64" s="2"/>
      <c r="L64" s="2"/>
      <c r="M64" s="2"/>
      <c r="N64" s="2"/>
      <c r="O64" s="2"/>
      <c r="P64" s="2"/>
    </row>
    <row r="65" spans="1:16" ht="45" x14ac:dyDescent="0.25">
      <c r="A65" s="61"/>
      <c r="B65" s="2" t="s">
        <v>148</v>
      </c>
      <c r="C65" s="27" t="s">
        <v>149</v>
      </c>
      <c r="D65" s="62">
        <v>100</v>
      </c>
      <c r="E65" s="63"/>
      <c r="F65" s="61" t="s">
        <v>150</v>
      </c>
      <c r="G65" s="2" t="s">
        <v>151</v>
      </c>
      <c r="H65" s="2" t="s">
        <v>152</v>
      </c>
      <c r="I65" s="65">
        <f>I60+I62*D73/D75</f>
        <v>7.1818181818181817</v>
      </c>
      <c r="J65" s="2"/>
      <c r="K65" s="2"/>
      <c r="L65" s="2"/>
      <c r="M65" s="2"/>
      <c r="N65" s="2"/>
      <c r="O65" s="2"/>
      <c r="P65" s="2"/>
    </row>
    <row r="66" spans="1:16" ht="45" x14ac:dyDescent="0.25">
      <c r="A66" s="61"/>
      <c r="B66" s="2" t="s">
        <v>340</v>
      </c>
      <c r="C66" s="27" t="s">
        <v>154</v>
      </c>
      <c r="D66" s="62">
        <v>30</v>
      </c>
      <c r="E66" s="63"/>
      <c r="F66" s="67" t="s">
        <v>155</v>
      </c>
      <c r="G66" s="68" t="s">
        <v>156</v>
      </c>
      <c r="H66" s="68" t="s">
        <v>157</v>
      </c>
      <c r="I66" s="70">
        <f>I61+I62*D74/D75</f>
        <v>71.818181818181813</v>
      </c>
      <c r="J66" s="2"/>
      <c r="K66" s="2"/>
      <c r="L66" s="2"/>
      <c r="M66" s="2"/>
      <c r="N66" s="2"/>
      <c r="O66" s="2"/>
      <c r="P66" s="2"/>
    </row>
    <row r="67" spans="1:16" ht="30" x14ac:dyDescent="0.25">
      <c r="A67" s="153"/>
      <c r="B67" s="27" t="s">
        <v>153</v>
      </c>
      <c r="C67" s="27" t="s">
        <v>345</v>
      </c>
      <c r="D67" s="71">
        <v>1</v>
      </c>
      <c r="E67" s="63"/>
      <c r="F67" s="1"/>
      <c r="G67" s="2"/>
      <c r="H67" s="2"/>
      <c r="I67" s="130"/>
      <c r="J67" s="2"/>
      <c r="K67" s="2"/>
      <c r="L67" s="2"/>
      <c r="M67" s="2"/>
      <c r="N67" s="2"/>
      <c r="O67" s="2"/>
      <c r="P67" s="2"/>
    </row>
    <row r="68" spans="1:16" ht="30" x14ac:dyDescent="0.25">
      <c r="A68" s="61" t="s">
        <v>161</v>
      </c>
      <c r="B68" s="106" t="s">
        <v>162</v>
      </c>
      <c r="C68" s="106" t="s">
        <v>163</v>
      </c>
      <c r="D68" s="131">
        <f>D64+D65-D66-D67</f>
        <v>629</v>
      </c>
      <c r="E68" s="63"/>
      <c r="F68" s="47" t="s">
        <v>42</v>
      </c>
      <c r="G68" s="19" t="s">
        <v>43</v>
      </c>
      <c r="H68" s="56" t="s">
        <v>19</v>
      </c>
      <c r="I68" s="21" t="s">
        <v>48</v>
      </c>
      <c r="J68" s="2"/>
      <c r="K68" s="2"/>
      <c r="L68" s="2"/>
      <c r="M68" s="2"/>
      <c r="N68" s="2"/>
      <c r="O68" s="2"/>
      <c r="P68" s="2"/>
    </row>
    <row r="69" spans="1:16" x14ac:dyDescent="0.25">
      <c r="A69" s="50"/>
      <c r="B69" s="52" t="s">
        <v>159</v>
      </c>
      <c r="C69" s="52" t="s">
        <v>160</v>
      </c>
      <c r="D69" s="220">
        <v>25</v>
      </c>
      <c r="E69" s="63"/>
      <c r="F69" s="61" t="s">
        <v>164</v>
      </c>
      <c r="G69" s="2" t="s">
        <v>165</v>
      </c>
      <c r="H69" s="2" t="s">
        <v>166</v>
      </c>
      <c r="I69" s="105">
        <f>D73+I65</f>
        <v>57.18181818181818</v>
      </c>
      <c r="J69" s="2"/>
      <c r="K69" s="2"/>
      <c r="L69" s="2"/>
      <c r="M69" s="2"/>
      <c r="N69" s="2"/>
      <c r="O69" s="2"/>
      <c r="P69" s="2"/>
    </row>
    <row r="70" spans="1:16" ht="30" x14ac:dyDescent="0.25">
      <c r="A70" s="61"/>
      <c r="B70" s="2" t="s">
        <v>341</v>
      </c>
      <c r="C70" s="117" t="s">
        <v>158</v>
      </c>
      <c r="D70" s="62">
        <v>10</v>
      </c>
      <c r="E70" s="63"/>
      <c r="F70" s="67" t="s">
        <v>170</v>
      </c>
      <c r="G70" s="68" t="s">
        <v>171</v>
      </c>
      <c r="H70" s="68" t="s">
        <v>172</v>
      </c>
      <c r="I70" s="109">
        <f>D74+I66-D70-D71</f>
        <v>561.81818181818176</v>
      </c>
      <c r="J70" s="2"/>
      <c r="K70" s="2"/>
      <c r="L70" s="2"/>
      <c r="M70" s="2"/>
      <c r="N70" s="2"/>
      <c r="O70" s="2"/>
      <c r="P70" s="2"/>
    </row>
    <row r="71" spans="1:16" ht="45" x14ac:dyDescent="0.25">
      <c r="A71" s="61"/>
      <c r="B71" s="2" t="s">
        <v>353</v>
      </c>
      <c r="C71" s="27" t="s">
        <v>352</v>
      </c>
      <c r="D71" s="62">
        <v>0</v>
      </c>
      <c r="E71" s="63"/>
      <c r="F71" s="2"/>
      <c r="G71" s="2"/>
      <c r="H71" s="2"/>
      <c r="I71" s="2"/>
      <c r="J71" s="2"/>
      <c r="K71" s="2"/>
      <c r="L71" s="2"/>
      <c r="M71" s="2"/>
      <c r="N71" s="2"/>
      <c r="O71" s="2"/>
      <c r="P71" s="2"/>
    </row>
    <row r="72" spans="1:16" ht="30" x14ac:dyDescent="0.25">
      <c r="A72" s="67" t="s">
        <v>167</v>
      </c>
      <c r="B72" s="139" t="s">
        <v>168</v>
      </c>
      <c r="C72" s="84" t="s">
        <v>169</v>
      </c>
      <c r="D72" s="173">
        <f>D68-D70-D71</f>
        <v>619</v>
      </c>
      <c r="E72" s="63"/>
      <c r="F72" s="2"/>
      <c r="G72" s="2"/>
      <c r="H72" s="2"/>
      <c r="I72" s="2"/>
      <c r="J72" s="2"/>
      <c r="K72" s="2"/>
      <c r="L72" s="2"/>
      <c r="M72" s="2"/>
      <c r="N72" s="2"/>
      <c r="O72" s="2"/>
      <c r="P72" s="2"/>
    </row>
    <row r="73" spans="1:16" ht="30" x14ac:dyDescent="0.25">
      <c r="A73" s="61"/>
      <c r="B73" s="2" t="s">
        <v>173</v>
      </c>
      <c r="C73" s="27" t="s">
        <v>174</v>
      </c>
      <c r="D73" s="62">
        <v>50</v>
      </c>
      <c r="E73" s="63"/>
      <c r="F73" s="2"/>
      <c r="G73" s="2"/>
      <c r="H73" s="2"/>
      <c r="I73" s="2"/>
      <c r="J73" s="2"/>
      <c r="K73" s="2"/>
      <c r="L73" s="2"/>
      <c r="M73" s="2"/>
      <c r="N73" s="2"/>
      <c r="O73" s="2"/>
      <c r="P73" s="2"/>
    </row>
    <row r="74" spans="1:16" ht="30" x14ac:dyDescent="0.25">
      <c r="A74" s="61"/>
      <c r="B74" s="2" t="s">
        <v>175</v>
      </c>
      <c r="C74" s="27" t="s">
        <v>176</v>
      </c>
      <c r="D74" s="62">
        <v>500</v>
      </c>
      <c r="E74" s="133"/>
      <c r="F74" s="2"/>
      <c r="G74" s="2"/>
      <c r="H74" s="2"/>
      <c r="I74" s="2"/>
      <c r="J74" s="2"/>
      <c r="K74" s="2"/>
      <c r="L74" s="2"/>
      <c r="M74" s="2"/>
      <c r="N74" s="2"/>
      <c r="O74" s="2"/>
      <c r="P74" s="2"/>
    </row>
    <row r="75" spans="1:16" ht="30" x14ac:dyDescent="0.25">
      <c r="A75" s="67" t="s">
        <v>177</v>
      </c>
      <c r="B75" s="84" t="s">
        <v>178</v>
      </c>
      <c r="C75" s="110" t="s">
        <v>179</v>
      </c>
      <c r="D75" s="101">
        <f>D73+D74</f>
        <v>550</v>
      </c>
      <c r="E75" s="133"/>
      <c r="F75" s="2"/>
      <c r="G75" s="2"/>
      <c r="H75" s="2"/>
      <c r="I75" s="2"/>
      <c r="J75" s="2"/>
      <c r="K75" s="2"/>
      <c r="L75" s="2"/>
      <c r="M75" s="2"/>
      <c r="N75" s="2"/>
      <c r="O75" s="2"/>
      <c r="P75" s="2"/>
    </row>
    <row r="76" spans="1:16" ht="60" x14ac:dyDescent="0.25">
      <c r="A76" s="1"/>
      <c r="B76" s="2" t="s">
        <v>180</v>
      </c>
      <c r="C76" s="117" t="s">
        <v>181</v>
      </c>
      <c r="D76" s="132">
        <v>90</v>
      </c>
      <c r="E76" s="133"/>
      <c r="F76" s="2"/>
      <c r="G76" s="2"/>
      <c r="H76" s="2"/>
      <c r="I76" s="2"/>
      <c r="J76" s="2"/>
      <c r="K76" s="2"/>
      <c r="L76" s="2"/>
      <c r="M76" s="2"/>
      <c r="N76" s="2"/>
      <c r="O76" s="2"/>
      <c r="P76" s="2"/>
    </row>
    <row r="77" spans="1:16" ht="30" x14ac:dyDescent="0.25">
      <c r="A77" s="67"/>
      <c r="B77" s="68" t="s">
        <v>182</v>
      </c>
      <c r="C77" s="129" t="s">
        <v>183</v>
      </c>
      <c r="D77" s="103">
        <v>20</v>
      </c>
      <c r="E77" s="133"/>
      <c r="F77" s="2"/>
      <c r="G77" s="2"/>
      <c r="H77" s="2"/>
      <c r="I77" s="2"/>
      <c r="J77" s="2"/>
      <c r="K77" s="2"/>
      <c r="L77" s="2"/>
      <c r="M77" s="2"/>
      <c r="N77" s="2"/>
      <c r="O77" s="2"/>
      <c r="P77" s="2"/>
    </row>
    <row r="78" spans="1:16" x14ac:dyDescent="0.25">
      <c r="A78" s="134" t="s">
        <v>184</v>
      </c>
      <c r="B78" s="135" t="s">
        <v>185</v>
      </c>
      <c r="C78" s="136" t="s">
        <v>186</v>
      </c>
      <c r="D78" s="137">
        <f>D75+D76+D77</f>
        <v>660</v>
      </c>
      <c r="E78" s="133"/>
      <c r="F78" s="2"/>
      <c r="G78" s="2"/>
      <c r="H78" s="2"/>
      <c r="I78" s="2"/>
      <c r="J78" s="2"/>
      <c r="K78" s="2"/>
      <c r="L78" s="2"/>
      <c r="M78" s="2"/>
      <c r="N78" s="2"/>
      <c r="O78" s="2"/>
      <c r="P78" s="2"/>
    </row>
    <row r="79" spans="1:16" ht="45" x14ac:dyDescent="0.25">
      <c r="A79" s="138" t="s">
        <v>187</v>
      </c>
      <c r="B79" s="84" t="s">
        <v>188</v>
      </c>
      <c r="C79" s="139" t="s">
        <v>189</v>
      </c>
      <c r="D79" s="101">
        <f>D68-D78</f>
        <v>-31</v>
      </c>
      <c r="E79" s="133"/>
      <c r="F79" s="2"/>
      <c r="G79" s="2"/>
      <c r="H79" s="2"/>
      <c r="I79" s="2"/>
      <c r="J79" s="2"/>
      <c r="K79" s="2"/>
      <c r="L79" s="2"/>
      <c r="M79" s="2"/>
      <c r="N79" s="2"/>
      <c r="O79" s="2"/>
      <c r="P79" s="2"/>
    </row>
    <row r="80" spans="1:16" x14ac:dyDescent="0.25">
      <c r="A80" s="2"/>
      <c r="B80" s="2"/>
      <c r="C80" s="2"/>
      <c r="D80" s="2"/>
      <c r="E80" s="133"/>
      <c r="F80" s="2"/>
      <c r="G80" s="2"/>
      <c r="H80" s="2"/>
      <c r="I80" s="2"/>
      <c r="J80" s="2"/>
      <c r="K80" s="2"/>
      <c r="L80" s="2"/>
      <c r="M80" s="2"/>
      <c r="N80" s="2"/>
      <c r="O80" s="2"/>
      <c r="P80" s="2"/>
    </row>
    <row r="81" spans="1:16" x14ac:dyDescent="0.25">
      <c r="A81" s="140"/>
      <c r="B81" s="41"/>
      <c r="C81" s="141"/>
      <c r="D81" s="142"/>
      <c r="E81" s="142"/>
      <c r="F81" s="140"/>
      <c r="G81" s="41"/>
      <c r="H81" s="41"/>
      <c r="I81" s="41"/>
      <c r="J81" s="41"/>
      <c r="K81" s="41"/>
      <c r="L81" s="41"/>
      <c r="M81" s="41"/>
      <c r="N81" s="41"/>
      <c r="O81" s="41"/>
      <c r="P81" s="41"/>
    </row>
    <row r="82" spans="1:16" ht="15" customHeight="1" thickBot="1" x14ac:dyDescent="0.4">
      <c r="A82" s="16" t="s">
        <v>190</v>
      </c>
      <c r="B82" s="2"/>
      <c r="C82" s="44"/>
      <c r="D82" s="2"/>
      <c r="E82" s="35"/>
      <c r="F82" s="2"/>
      <c r="G82" s="2"/>
      <c r="H82" s="2"/>
      <c r="I82" s="2"/>
      <c r="J82" s="2"/>
      <c r="K82" s="2"/>
      <c r="L82" s="2"/>
      <c r="M82" s="2"/>
      <c r="N82" s="2"/>
      <c r="O82" s="2"/>
      <c r="P82" s="2"/>
    </row>
    <row r="83" spans="1:16" ht="21" x14ac:dyDescent="0.35">
      <c r="A83" s="47" t="s">
        <v>42</v>
      </c>
      <c r="B83" s="19" t="s">
        <v>43</v>
      </c>
      <c r="C83" s="56" t="s">
        <v>19</v>
      </c>
      <c r="D83" s="21" t="s">
        <v>48</v>
      </c>
      <c r="E83" s="63"/>
      <c r="F83" s="47" t="s">
        <v>42</v>
      </c>
      <c r="G83" s="19" t="s">
        <v>43</v>
      </c>
      <c r="H83" s="56" t="s">
        <v>19</v>
      </c>
      <c r="I83" s="21" t="s">
        <v>48</v>
      </c>
      <c r="J83" s="2"/>
      <c r="K83" s="57" t="s">
        <v>49</v>
      </c>
      <c r="L83" s="143"/>
      <c r="M83" s="59"/>
      <c r="N83" s="58"/>
      <c r="O83" s="59"/>
      <c r="P83" s="60"/>
    </row>
    <row r="84" spans="1:16" ht="30" x14ac:dyDescent="0.25">
      <c r="A84" s="74"/>
      <c r="B84" s="104"/>
      <c r="C84" s="144" t="s">
        <v>191</v>
      </c>
      <c r="D84" s="75"/>
      <c r="E84" s="63"/>
      <c r="F84" s="145" t="s">
        <v>201</v>
      </c>
      <c r="G84" s="136" t="s">
        <v>193</v>
      </c>
      <c r="H84" s="136" t="s">
        <v>194</v>
      </c>
      <c r="I84" s="146">
        <f>D96+D103+D109</f>
        <v>636.11764705882365</v>
      </c>
      <c r="J84" s="2"/>
      <c r="K84" s="268" t="s">
        <v>334</v>
      </c>
      <c r="L84" s="269"/>
      <c r="M84" s="269"/>
      <c r="N84" s="269"/>
      <c r="O84" s="269"/>
      <c r="P84" s="270"/>
    </row>
    <row r="85" spans="1:16" x14ac:dyDescent="0.25">
      <c r="A85" s="61"/>
      <c r="B85" s="27" t="s">
        <v>195</v>
      </c>
      <c r="C85" s="2" t="s">
        <v>196</v>
      </c>
      <c r="D85" s="71">
        <v>585</v>
      </c>
      <c r="E85" s="63"/>
      <c r="F85" s="27"/>
      <c r="G85" s="27"/>
      <c r="H85" s="27"/>
      <c r="I85" s="2"/>
      <c r="J85" s="2"/>
      <c r="K85" s="261" t="s">
        <v>335</v>
      </c>
      <c r="L85" s="262"/>
      <c r="M85" s="262"/>
      <c r="N85" s="262"/>
      <c r="O85" s="262"/>
      <c r="P85" s="263"/>
    </row>
    <row r="86" spans="1:16" x14ac:dyDescent="0.25">
      <c r="A86" s="61"/>
      <c r="B86" s="27" t="s">
        <v>197</v>
      </c>
      <c r="C86" s="2" t="s">
        <v>198</v>
      </c>
      <c r="D86" s="71">
        <v>0</v>
      </c>
      <c r="E86" s="63"/>
      <c r="F86" s="147" t="s">
        <v>42</v>
      </c>
      <c r="G86" s="148" t="s">
        <v>43</v>
      </c>
      <c r="H86" s="148" t="s">
        <v>19</v>
      </c>
      <c r="I86" s="21" t="s">
        <v>48</v>
      </c>
      <c r="J86" s="2"/>
      <c r="K86" s="149"/>
      <c r="L86" s="150"/>
      <c r="M86" s="151" t="s">
        <v>62</v>
      </c>
      <c r="N86" s="89" t="s">
        <v>62</v>
      </c>
      <c r="O86" s="151" t="s">
        <v>63</v>
      </c>
      <c r="P86" s="152" t="s">
        <v>63</v>
      </c>
    </row>
    <row r="87" spans="1:16" ht="45" x14ac:dyDescent="0.25">
      <c r="A87" s="61"/>
      <c r="B87" s="27" t="s">
        <v>199</v>
      </c>
      <c r="C87" s="2" t="s">
        <v>200</v>
      </c>
      <c r="D87" s="71">
        <v>0</v>
      </c>
      <c r="E87" s="63"/>
      <c r="F87" s="153" t="s">
        <v>207</v>
      </c>
      <c r="G87" s="27" t="s">
        <v>202</v>
      </c>
      <c r="H87" s="27" t="s">
        <v>203</v>
      </c>
      <c r="I87" s="154">
        <f>D96*I69/D72</f>
        <v>55.345131443677495</v>
      </c>
      <c r="J87" s="2"/>
      <c r="K87" s="155" t="s">
        <v>204</v>
      </c>
      <c r="L87" s="156" t="s">
        <v>21</v>
      </c>
      <c r="M87" s="82" t="s">
        <v>42</v>
      </c>
      <c r="N87" s="157" t="s">
        <v>20</v>
      </c>
      <c r="O87" s="82" t="s">
        <v>42</v>
      </c>
      <c r="P87" s="158" t="s">
        <v>20</v>
      </c>
    </row>
    <row r="88" spans="1:16" ht="45" x14ac:dyDescent="0.25">
      <c r="A88" s="61"/>
      <c r="B88" s="2" t="s">
        <v>205</v>
      </c>
      <c r="C88" s="2" t="s">
        <v>206</v>
      </c>
      <c r="D88" s="71">
        <v>50</v>
      </c>
      <c r="E88" s="63"/>
      <c r="F88" s="159" t="s">
        <v>221</v>
      </c>
      <c r="G88" s="129" t="s">
        <v>208</v>
      </c>
      <c r="H88" s="129" t="s">
        <v>209</v>
      </c>
      <c r="I88" s="160">
        <f>D96*I70/D72</f>
        <v>543.77251561514618</v>
      </c>
      <c r="J88" s="2"/>
      <c r="K88" s="161" t="s">
        <v>70</v>
      </c>
      <c r="L88" s="87" t="s">
        <v>71</v>
      </c>
      <c r="M88" s="162" t="s">
        <v>215</v>
      </c>
      <c r="N88" s="163">
        <f>1000*(I91+I92)/D33</f>
        <v>4.2407843137254906</v>
      </c>
      <c r="O88" s="162" t="s">
        <v>216</v>
      </c>
      <c r="P88" s="94">
        <f>1000*(I97+I98)/D33</f>
        <v>0.24666666666666667</v>
      </c>
    </row>
    <row r="89" spans="1:16" ht="30.75" thickBot="1" x14ac:dyDescent="0.3">
      <c r="A89" s="61"/>
      <c r="B89" s="2" t="s">
        <v>212</v>
      </c>
      <c r="C89" s="2" t="s">
        <v>213</v>
      </c>
      <c r="D89" s="71">
        <v>30</v>
      </c>
      <c r="E89" s="133"/>
      <c r="F89" s="27"/>
      <c r="G89" s="27"/>
      <c r="H89" s="27"/>
      <c r="I89" s="2"/>
      <c r="J89" s="164"/>
      <c r="K89" s="165" t="s">
        <v>214</v>
      </c>
      <c r="L89" s="126" t="s">
        <v>71</v>
      </c>
      <c r="M89" s="166" t="s">
        <v>211</v>
      </c>
      <c r="N89" s="167">
        <f>1000*I92/D33</f>
        <v>3.8051501041009743</v>
      </c>
      <c r="O89" s="166" t="s">
        <v>346</v>
      </c>
      <c r="P89" s="168">
        <f>1000*I98/D33</f>
        <v>0.18</v>
      </c>
    </row>
    <row r="90" spans="1:16" x14ac:dyDescent="0.25">
      <c r="A90" s="67" t="s">
        <v>217</v>
      </c>
      <c r="B90" s="84" t="s">
        <v>218</v>
      </c>
      <c r="C90" s="84" t="s">
        <v>219</v>
      </c>
      <c r="D90" s="101">
        <f>SUM(D85:D89)</f>
        <v>665</v>
      </c>
      <c r="E90" s="63"/>
      <c r="F90" s="147" t="s">
        <v>42</v>
      </c>
      <c r="G90" s="148" t="s">
        <v>43</v>
      </c>
      <c r="H90" s="148" t="s">
        <v>19</v>
      </c>
      <c r="I90" s="21" t="s">
        <v>48</v>
      </c>
      <c r="J90" s="2"/>
      <c r="K90" s="2"/>
      <c r="L90" s="2"/>
      <c r="M90" s="2"/>
      <c r="N90" s="2"/>
      <c r="O90" s="2"/>
      <c r="P90" s="2"/>
    </row>
    <row r="91" spans="1:16" ht="76.5" x14ac:dyDescent="0.35">
      <c r="A91" s="153"/>
      <c r="B91" s="27" t="s">
        <v>220</v>
      </c>
      <c r="C91" s="27" t="s">
        <v>347</v>
      </c>
      <c r="D91" s="169">
        <v>0.85</v>
      </c>
      <c r="E91" s="63"/>
      <c r="F91" s="153" t="s">
        <v>227</v>
      </c>
      <c r="G91" s="27" t="s">
        <v>222</v>
      </c>
      <c r="H91" s="170" t="s">
        <v>223</v>
      </c>
      <c r="I91" s="105">
        <f>I87+D110</f>
        <v>65.345131443677502</v>
      </c>
      <c r="J91" s="2"/>
      <c r="K91" s="171"/>
      <c r="L91" s="172"/>
      <c r="M91" s="2"/>
      <c r="N91" s="14"/>
      <c r="O91" s="2"/>
      <c r="P91" s="2"/>
    </row>
    <row r="92" spans="1:16" ht="30" x14ac:dyDescent="0.25">
      <c r="A92" s="153" t="s">
        <v>224</v>
      </c>
      <c r="B92" s="110" t="s">
        <v>342</v>
      </c>
      <c r="C92" s="110" t="s">
        <v>226</v>
      </c>
      <c r="D92" s="131">
        <f>IFERROR(D66/D91,"0")</f>
        <v>35.294117647058826</v>
      </c>
      <c r="E92" s="63"/>
      <c r="F92" s="159" t="s">
        <v>239</v>
      </c>
      <c r="G92" s="129" t="s">
        <v>228</v>
      </c>
      <c r="H92" s="174" t="s">
        <v>229</v>
      </c>
      <c r="I92" s="109">
        <f>I88+D103+D111</f>
        <v>570.77251561514618</v>
      </c>
      <c r="J92" s="2"/>
      <c r="K92" s="175"/>
      <c r="L92" s="2"/>
      <c r="M92" s="14"/>
      <c r="N92" s="2"/>
      <c r="O92" s="2"/>
      <c r="P92" s="2"/>
    </row>
    <row r="93" spans="1:16" ht="30" x14ac:dyDescent="0.25">
      <c r="A93" s="159" t="s">
        <v>232</v>
      </c>
      <c r="B93" s="139" t="s">
        <v>225</v>
      </c>
      <c r="C93" s="139" t="s">
        <v>344</v>
      </c>
      <c r="D93" s="173">
        <f>IFERROR(D67/D91,"0")</f>
        <v>1.1764705882352942</v>
      </c>
      <c r="E93" s="63"/>
      <c r="F93" s="27"/>
      <c r="G93" s="27"/>
      <c r="H93" s="27"/>
      <c r="I93" s="2"/>
      <c r="J93" s="2"/>
      <c r="K93" s="14"/>
      <c r="L93" s="2"/>
      <c r="M93" s="172"/>
      <c r="N93" s="2"/>
      <c r="O93" s="2"/>
      <c r="P93" s="2"/>
    </row>
    <row r="94" spans="1:16" ht="60" x14ac:dyDescent="0.25">
      <c r="A94" s="176"/>
      <c r="B94" s="27" t="s">
        <v>230</v>
      </c>
      <c r="C94" s="27" t="s">
        <v>231</v>
      </c>
      <c r="D94" s="177">
        <v>0.85</v>
      </c>
      <c r="E94" s="63"/>
      <c r="F94" s="239" t="s">
        <v>333</v>
      </c>
      <c r="G94" s="240"/>
      <c r="H94" s="240"/>
      <c r="I94" s="241"/>
      <c r="J94" s="2"/>
      <c r="K94" s="14"/>
      <c r="L94" s="2"/>
      <c r="M94" s="172"/>
      <c r="N94" s="2"/>
      <c r="O94" s="2"/>
      <c r="P94" s="2"/>
    </row>
    <row r="95" spans="1:16" x14ac:dyDescent="0.25">
      <c r="A95" s="159" t="s">
        <v>235</v>
      </c>
      <c r="B95" s="139" t="s">
        <v>233</v>
      </c>
      <c r="C95" s="139" t="s">
        <v>234</v>
      </c>
      <c r="D95" s="101">
        <f>IFERROR(D69/D94,"0")</f>
        <v>29.411764705882355</v>
      </c>
      <c r="E95" s="63"/>
      <c r="F95" s="151" t="s">
        <v>42</v>
      </c>
      <c r="G95" s="178" t="s">
        <v>43</v>
      </c>
      <c r="H95" s="178" t="s">
        <v>19</v>
      </c>
      <c r="I95" s="87" t="s">
        <v>48</v>
      </c>
      <c r="J95" s="2"/>
      <c r="K95" s="2"/>
      <c r="L95" s="2"/>
      <c r="M95" s="2"/>
      <c r="N95" s="2"/>
      <c r="O95" s="2"/>
      <c r="P95" s="2"/>
    </row>
    <row r="96" spans="1:16" x14ac:dyDescent="0.25">
      <c r="A96" s="159" t="s">
        <v>250</v>
      </c>
      <c r="B96" s="139" t="s">
        <v>236</v>
      </c>
      <c r="C96" s="139" t="s">
        <v>237</v>
      </c>
      <c r="D96" s="173">
        <f>D90-D92-D93-D95</f>
        <v>599.11764705882365</v>
      </c>
      <c r="E96" s="63"/>
      <c r="F96" s="145" t="s">
        <v>242</v>
      </c>
      <c r="G96" s="136" t="s">
        <v>240</v>
      </c>
      <c r="H96" s="136" t="s">
        <v>194</v>
      </c>
      <c r="I96" s="181">
        <f>D103+D112</f>
        <v>37</v>
      </c>
      <c r="J96" s="2"/>
      <c r="K96" s="2"/>
      <c r="L96" s="2"/>
      <c r="M96" s="2"/>
      <c r="N96" s="2"/>
      <c r="O96" s="2"/>
      <c r="P96" s="2"/>
    </row>
    <row r="97" spans="1:16" x14ac:dyDescent="0.25">
      <c r="A97" s="153"/>
      <c r="B97" s="27"/>
      <c r="C97" s="179" t="s">
        <v>238</v>
      </c>
      <c r="D97" s="180"/>
      <c r="E97" s="63"/>
      <c r="F97" s="153" t="s">
        <v>245</v>
      </c>
      <c r="G97" s="110" t="s">
        <v>243</v>
      </c>
      <c r="H97" s="182" t="s">
        <v>223</v>
      </c>
      <c r="I97" s="128">
        <f>D110</f>
        <v>10</v>
      </c>
      <c r="J97" s="2"/>
      <c r="K97" s="2"/>
      <c r="L97" s="2"/>
      <c r="M97" s="2"/>
      <c r="N97" s="2"/>
      <c r="O97" s="2"/>
      <c r="P97" s="2"/>
    </row>
    <row r="98" spans="1:16" x14ac:dyDescent="0.25">
      <c r="A98" s="153"/>
      <c r="B98" s="27" t="s">
        <v>241</v>
      </c>
      <c r="C98" s="27" t="s">
        <v>196</v>
      </c>
      <c r="D98" s="71">
        <v>1</v>
      </c>
      <c r="E98" s="63"/>
      <c r="F98" s="159" t="s">
        <v>210</v>
      </c>
      <c r="G98" s="139" t="s">
        <v>246</v>
      </c>
      <c r="H98" s="183" t="s">
        <v>229</v>
      </c>
      <c r="I98" s="101">
        <f>D103+D111</f>
        <v>27</v>
      </c>
      <c r="J98" s="2"/>
      <c r="K98" s="2"/>
      <c r="L98" s="2"/>
      <c r="M98" s="2"/>
      <c r="N98" s="2"/>
      <c r="O98" s="2"/>
      <c r="P98" s="2"/>
    </row>
    <row r="99" spans="1:16" x14ac:dyDescent="0.25">
      <c r="A99" s="153"/>
      <c r="B99" s="27" t="s">
        <v>244</v>
      </c>
      <c r="C99" s="27" t="s">
        <v>198</v>
      </c>
      <c r="D99" s="71">
        <v>0</v>
      </c>
      <c r="E99" s="112"/>
      <c r="F99" s="2"/>
      <c r="G99" s="2"/>
      <c r="H99" s="2"/>
      <c r="I99" s="2"/>
      <c r="J99" s="2"/>
      <c r="K99" s="2"/>
      <c r="L99" s="2"/>
      <c r="M99" s="2"/>
      <c r="N99" s="2"/>
      <c r="O99" s="2"/>
      <c r="P99" s="2"/>
    </row>
    <row r="100" spans="1:16" x14ac:dyDescent="0.25">
      <c r="A100" s="153"/>
      <c r="B100" s="27" t="s">
        <v>247</v>
      </c>
      <c r="C100" s="27" t="s">
        <v>200</v>
      </c>
      <c r="D100" s="71">
        <v>0</v>
      </c>
      <c r="E100" s="112"/>
      <c r="F100" s="2"/>
      <c r="G100" s="2"/>
      <c r="H100" s="2"/>
      <c r="I100" s="2"/>
      <c r="J100" s="2"/>
      <c r="K100" s="2"/>
      <c r="L100" s="2"/>
      <c r="M100" s="2"/>
      <c r="N100" s="2"/>
      <c r="O100" s="2"/>
      <c r="P100" s="2"/>
    </row>
    <row r="101" spans="1:16" x14ac:dyDescent="0.25">
      <c r="A101" s="153"/>
      <c r="B101" s="27" t="s">
        <v>248</v>
      </c>
      <c r="C101" s="27" t="s">
        <v>206</v>
      </c>
      <c r="D101" s="71">
        <v>4</v>
      </c>
      <c r="E101" s="112"/>
      <c r="F101" s="2"/>
      <c r="G101" s="2"/>
      <c r="H101" s="2"/>
      <c r="I101" s="2"/>
      <c r="J101" s="2"/>
      <c r="K101" s="2"/>
      <c r="L101" s="2"/>
      <c r="M101" s="2"/>
      <c r="N101" s="2"/>
      <c r="O101" s="2"/>
      <c r="P101" s="2"/>
    </row>
    <row r="102" spans="1:16" x14ac:dyDescent="0.25">
      <c r="A102" s="153"/>
      <c r="B102" s="27" t="s">
        <v>249</v>
      </c>
      <c r="C102" s="27" t="s">
        <v>213</v>
      </c>
      <c r="D102" s="71">
        <v>6</v>
      </c>
      <c r="E102" s="112"/>
      <c r="F102" s="2"/>
      <c r="G102" s="2"/>
      <c r="H102" s="2"/>
      <c r="I102" s="2"/>
      <c r="J102" s="2"/>
      <c r="K102" s="2"/>
      <c r="L102" s="2"/>
      <c r="M102" s="2"/>
      <c r="N102" s="2"/>
      <c r="O102" s="2"/>
      <c r="P102" s="2"/>
    </row>
    <row r="103" spans="1:16" x14ac:dyDescent="0.25">
      <c r="A103" s="153" t="s">
        <v>262</v>
      </c>
      <c r="B103" s="110" t="s">
        <v>251</v>
      </c>
      <c r="C103" s="110" t="s">
        <v>252</v>
      </c>
      <c r="D103" s="128">
        <f>SUM(D98:D102)</f>
        <v>11</v>
      </c>
      <c r="E103" s="112"/>
      <c r="F103" s="2"/>
      <c r="G103" s="2"/>
      <c r="H103" s="2"/>
      <c r="I103" s="2"/>
      <c r="J103" s="2"/>
      <c r="K103" s="2"/>
      <c r="L103" s="2"/>
      <c r="M103" s="2"/>
      <c r="N103" s="2"/>
      <c r="O103" s="2"/>
      <c r="P103" s="2"/>
    </row>
    <row r="104" spans="1:16" ht="30" x14ac:dyDescent="0.25">
      <c r="A104" s="153"/>
      <c r="B104" s="27"/>
      <c r="C104" s="184" t="s">
        <v>253</v>
      </c>
      <c r="D104" s="185"/>
      <c r="E104" s="112"/>
      <c r="F104" s="2"/>
      <c r="G104" s="2"/>
      <c r="H104" s="2"/>
      <c r="I104" s="2"/>
      <c r="J104" s="2"/>
      <c r="K104" s="2"/>
      <c r="L104" s="2"/>
      <c r="M104" s="2"/>
      <c r="N104" s="2"/>
      <c r="O104" s="2"/>
      <c r="P104" s="2"/>
    </row>
    <row r="105" spans="1:16" x14ac:dyDescent="0.25">
      <c r="A105" s="153"/>
      <c r="B105" s="27" t="s">
        <v>254</v>
      </c>
      <c r="C105" s="27" t="s">
        <v>255</v>
      </c>
      <c r="D105" s="71">
        <v>8</v>
      </c>
      <c r="E105" s="112"/>
      <c r="F105" s="2"/>
      <c r="G105" s="2"/>
      <c r="H105" s="2"/>
      <c r="I105" s="2"/>
      <c r="J105" s="2"/>
      <c r="K105" s="2"/>
      <c r="L105" s="2"/>
      <c r="M105" s="2"/>
      <c r="N105" s="2"/>
      <c r="O105" s="2"/>
      <c r="P105" s="2"/>
    </row>
    <row r="106" spans="1:16" x14ac:dyDescent="0.25">
      <c r="A106" s="153"/>
      <c r="B106" s="27" t="s">
        <v>256</v>
      </c>
      <c r="C106" s="27" t="s">
        <v>257</v>
      </c>
      <c r="D106" s="71">
        <v>16</v>
      </c>
      <c r="E106" s="112"/>
      <c r="F106" s="2"/>
      <c r="G106" s="2"/>
      <c r="H106" s="2"/>
      <c r="I106" s="2"/>
      <c r="J106" s="2"/>
      <c r="K106" s="2"/>
      <c r="L106" s="2"/>
      <c r="M106" s="2"/>
      <c r="N106" s="2"/>
      <c r="O106" s="2"/>
      <c r="P106" s="2"/>
    </row>
    <row r="107" spans="1:16" x14ac:dyDescent="0.25">
      <c r="A107" s="153"/>
      <c r="B107" s="27" t="s">
        <v>258</v>
      </c>
      <c r="C107" s="27" t="s">
        <v>259</v>
      </c>
      <c r="D107" s="71">
        <v>1</v>
      </c>
      <c r="E107" s="112"/>
      <c r="F107" s="2"/>
      <c r="G107" s="2"/>
      <c r="H107" s="2"/>
      <c r="I107" s="2"/>
      <c r="J107" s="2"/>
      <c r="K107" s="2"/>
      <c r="L107" s="2"/>
      <c r="M107" s="2"/>
      <c r="N107" s="2"/>
      <c r="O107" s="2"/>
      <c r="P107" s="2"/>
    </row>
    <row r="108" spans="1:16" x14ac:dyDescent="0.25">
      <c r="A108" s="153"/>
      <c r="B108" s="27" t="s">
        <v>260</v>
      </c>
      <c r="C108" s="27" t="s">
        <v>261</v>
      </c>
      <c r="D108" s="71">
        <v>1</v>
      </c>
      <c r="E108" s="112"/>
      <c r="F108" s="2"/>
      <c r="G108" s="2"/>
      <c r="H108" s="2"/>
      <c r="I108" s="2"/>
      <c r="J108" s="2"/>
      <c r="K108" s="2"/>
      <c r="L108" s="2"/>
      <c r="M108" s="2"/>
      <c r="N108" s="2"/>
      <c r="O108" s="2"/>
      <c r="P108" s="2"/>
    </row>
    <row r="109" spans="1:16" x14ac:dyDescent="0.25">
      <c r="A109" s="153" t="s">
        <v>269</v>
      </c>
      <c r="B109" s="110" t="s">
        <v>263</v>
      </c>
      <c r="C109" s="110" t="s">
        <v>264</v>
      </c>
      <c r="D109" s="128">
        <f>D105+D106+D107+D108</f>
        <v>26</v>
      </c>
      <c r="E109" s="112"/>
      <c r="F109" s="2"/>
      <c r="G109" s="2"/>
      <c r="H109" s="2"/>
      <c r="I109" s="2"/>
      <c r="J109" s="2"/>
      <c r="K109" s="2"/>
      <c r="L109" s="2"/>
      <c r="M109" s="2"/>
      <c r="N109" s="2"/>
      <c r="O109" s="2"/>
      <c r="P109" s="2"/>
    </row>
    <row r="110" spans="1:16" ht="45" x14ac:dyDescent="0.25">
      <c r="A110" s="153"/>
      <c r="B110" s="27" t="s">
        <v>265</v>
      </c>
      <c r="C110" s="27" t="s">
        <v>266</v>
      </c>
      <c r="D110" s="71">
        <v>10</v>
      </c>
      <c r="E110" s="112"/>
      <c r="F110" s="2"/>
      <c r="G110" s="2"/>
      <c r="H110" s="27"/>
      <c r="I110" s="2"/>
      <c r="J110" s="2"/>
      <c r="K110" s="2"/>
      <c r="L110" s="2"/>
      <c r="M110" s="2"/>
      <c r="N110" s="2"/>
      <c r="O110" s="2"/>
      <c r="P110" s="2"/>
    </row>
    <row r="111" spans="1:16" ht="45" x14ac:dyDescent="0.25">
      <c r="A111" s="153"/>
      <c r="B111" s="27" t="s">
        <v>267</v>
      </c>
      <c r="C111" s="27" t="s">
        <v>268</v>
      </c>
      <c r="D111" s="71">
        <v>16</v>
      </c>
      <c r="E111" s="112"/>
      <c r="F111" s="2"/>
      <c r="G111" s="2"/>
      <c r="H111" s="2"/>
      <c r="I111" s="2"/>
      <c r="J111" s="2"/>
      <c r="K111" s="2"/>
      <c r="L111" s="2"/>
      <c r="M111" s="2"/>
      <c r="N111" s="2"/>
      <c r="O111" s="2"/>
      <c r="P111" s="2"/>
    </row>
    <row r="112" spans="1:16" x14ac:dyDescent="0.25">
      <c r="A112" s="153" t="s">
        <v>192</v>
      </c>
      <c r="B112" s="110" t="s">
        <v>263</v>
      </c>
      <c r="C112" s="110" t="s">
        <v>270</v>
      </c>
      <c r="D112" s="128">
        <f>D110+D111</f>
        <v>26</v>
      </c>
      <c r="E112" s="63"/>
      <c r="F112" s="2"/>
      <c r="G112" s="2"/>
      <c r="H112" s="2"/>
      <c r="I112" s="2"/>
      <c r="J112" s="2"/>
      <c r="K112" s="2"/>
      <c r="L112" s="2"/>
      <c r="M112" s="2"/>
      <c r="N112" s="2"/>
      <c r="O112" s="2"/>
      <c r="P112" s="2"/>
    </row>
    <row r="113" spans="1:16" x14ac:dyDescent="0.25">
      <c r="A113" s="159"/>
      <c r="B113" s="129"/>
      <c r="C113" s="139" t="s">
        <v>271</v>
      </c>
      <c r="D113" s="186">
        <f>D109-D112</f>
        <v>0</v>
      </c>
      <c r="E113" s="63"/>
      <c r="F113" s="2"/>
      <c r="G113" s="2"/>
      <c r="H113" s="2"/>
      <c r="I113" s="2"/>
      <c r="J113" s="2"/>
      <c r="K113" s="2"/>
      <c r="L113" s="2"/>
      <c r="M113" s="2"/>
      <c r="N113" s="2"/>
      <c r="O113" s="2"/>
      <c r="P113" s="2"/>
    </row>
    <row r="114" spans="1:16" x14ac:dyDescent="0.25">
      <c r="A114" s="1"/>
      <c r="B114" s="2"/>
      <c r="C114" s="2"/>
      <c r="D114" s="2"/>
      <c r="E114" s="2"/>
      <c r="F114" s="2"/>
      <c r="G114" s="2"/>
      <c r="H114" s="2"/>
      <c r="I114" s="2"/>
      <c r="J114" s="2"/>
      <c r="K114" s="2"/>
      <c r="L114" s="2"/>
      <c r="M114" s="2"/>
      <c r="N114" s="2"/>
      <c r="O114" s="2"/>
      <c r="P114" s="2"/>
    </row>
    <row r="115" spans="1:16" x14ac:dyDescent="0.25">
      <c r="A115" s="140"/>
      <c r="B115" s="41"/>
      <c r="C115" s="41"/>
      <c r="D115" s="41"/>
      <c r="E115" s="41"/>
      <c r="F115" s="41"/>
      <c r="G115" s="41"/>
      <c r="H115" s="41"/>
      <c r="I115" s="41"/>
      <c r="J115" s="41"/>
      <c r="K115" s="41"/>
      <c r="L115" s="41"/>
      <c r="M115" s="41"/>
      <c r="N115" s="41"/>
      <c r="O115" s="41"/>
      <c r="P115" s="41"/>
    </row>
    <row r="116" spans="1:16" ht="21.75" thickBot="1" x14ac:dyDescent="0.4">
      <c r="A116" s="16" t="s">
        <v>272</v>
      </c>
      <c r="B116" s="2"/>
      <c r="C116" s="44"/>
      <c r="D116" s="2"/>
      <c r="E116" s="2"/>
      <c r="F116" s="2"/>
      <c r="G116" s="2"/>
      <c r="H116" s="2"/>
      <c r="I116" s="2"/>
      <c r="J116" s="2"/>
      <c r="K116" s="2"/>
      <c r="L116" s="2"/>
      <c r="M116" s="2"/>
      <c r="N116" s="2"/>
      <c r="O116" s="2"/>
      <c r="P116" s="2"/>
    </row>
    <row r="117" spans="1:16" ht="21" x14ac:dyDescent="0.35">
      <c r="A117" s="47" t="s">
        <v>42</v>
      </c>
      <c r="B117" s="19" t="s">
        <v>43</v>
      </c>
      <c r="C117" s="56" t="s">
        <v>19</v>
      </c>
      <c r="D117" s="21" t="s">
        <v>48</v>
      </c>
      <c r="E117" s="2"/>
      <c r="F117" s="47" t="s">
        <v>42</v>
      </c>
      <c r="G117" s="19" t="s">
        <v>43</v>
      </c>
      <c r="H117" s="56" t="s">
        <v>19</v>
      </c>
      <c r="I117" s="21" t="s">
        <v>48</v>
      </c>
      <c r="J117" s="2"/>
      <c r="K117" s="57" t="s">
        <v>49</v>
      </c>
      <c r="L117" s="59"/>
      <c r="M117" s="187"/>
      <c r="N117" s="59"/>
      <c r="O117" s="59"/>
      <c r="P117" s="60"/>
    </row>
    <row r="118" spans="1:16" ht="45" x14ac:dyDescent="0.25">
      <c r="A118" s="188"/>
      <c r="B118" s="104"/>
      <c r="C118" s="189" t="s">
        <v>273</v>
      </c>
      <c r="D118" s="75"/>
      <c r="E118" s="2"/>
      <c r="F118" s="61" t="s">
        <v>277</v>
      </c>
      <c r="G118" s="49" t="s">
        <v>275</v>
      </c>
      <c r="H118" s="49" t="s">
        <v>276</v>
      </c>
      <c r="I118" s="65">
        <f>D127*I69/D72</f>
        <v>6.6805776864445345</v>
      </c>
      <c r="J118" s="2"/>
      <c r="K118" s="268" t="s">
        <v>336</v>
      </c>
      <c r="L118" s="269"/>
      <c r="M118" s="269"/>
      <c r="N118" s="269"/>
      <c r="O118" s="269"/>
      <c r="P118" s="270"/>
    </row>
    <row r="119" spans="1:16" ht="45" x14ac:dyDescent="0.25">
      <c r="A119" s="61"/>
      <c r="B119" s="2" t="s">
        <v>205</v>
      </c>
      <c r="C119" s="2" t="s">
        <v>206</v>
      </c>
      <c r="D119" s="190">
        <f>D88</f>
        <v>50</v>
      </c>
      <c r="E119" s="2"/>
      <c r="F119" s="67" t="s">
        <v>290</v>
      </c>
      <c r="G119" s="191" t="s">
        <v>278</v>
      </c>
      <c r="H119" s="191" t="s">
        <v>279</v>
      </c>
      <c r="I119" s="160">
        <f>D127*I70/D72</f>
        <v>65.637472340583827</v>
      </c>
      <c r="J119" s="2"/>
      <c r="K119" s="261" t="s">
        <v>335</v>
      </c>
      <c r="L119" s="262"/>
      <c r="M119" s="262"/>
      <c r="N119" s="262"/>
      <c r="O119" s="262"/>
      <c r="P119" s="263"/>
    </row>
    <row r="120" spans="1:16" x14ac:dyDescent="0.25">
      <c r="A120" s="61"/>
      <c r="B120" s="2" t="s">
        <v>212</v>
      </c>
      <c r="C120" s="2" t="s">
        <v>213</v>
      </c>
      <c r="D120" s="190">
        <f>D89</f>
        <v>30</v>
      </c>
      <c r="E120" s="2"/>
      <c r="F120" s="2"/>
      <c r="G120" s="2"/>
      <c r="H120" s="2"/>
      <c r="I120" s="192"/>
      <c r="J120" s="2"/>
      <c r="K120" s="193"/>
      <c r="L120" s="194"/>
      <c r="M120" s="76" t="s">
        <v>62</v>
      </c>
      <c r="N120" s="195" t="s">
        <v>62</v>
      </c>
      <c r="O120" s="76" t="s">
        <v>63</v>
      </c>
      <c r="P120" s="77" t="s">
        <v>63</v>
      </c>
    </row>
    <row r="121" spans="1:16" ht="15.75" x14ac:dyDescent="0.25">
      <c r="A121" s="67" t="s">
        <v>280</v>
      </c>
      <c r="B121" s="139" t="s">
        <v>281</v>
      </c>
      <c r="C121" s="139" t="s">
        <v>282</v>
      </c>
      <c r="D121" s="101">
        <f>D119+D120</f>
        <v>80</v>
      </c>
      <c r="E121" s="2"/>
      <c r="F121" s="2"/>
      <c r="G121" s="2"/>
      <c r="H121" s="2"/>
      <c r="I121" s="2"/>
      <c r="J121" s="2"/>
      <c r="K121" s="78" t="s">
        <v>283</v>
      </c>
      <c r="L121" s="196" t="s">
        <v>21</v>
      </c>
      <c r="M121" s="197" t="s">
        <v>42</v>
      </c>
      <c r="N121" s="198" t="s">
        <v>20</v>
      </c>
      <c r="O121" s="197" t="s">
        <v>42</v>
      </c>
      <c r="P121" s="199" t="s">
        <v>20</v>
      </c>
    </row>
    <row r="122" spans="1:16" ht="90" x14ac:dyDescent="0.25">
      <c r="A122" s="61"/>
      <c r="B122" s="27" t="s">
        <v>284</v>
      </c>
      <c r="C122" s="27" t="s">
        <v>350</v>
      </c>
      <c r="D122" s="177">
        <v>0.9</v>
      </c>
      <c r="E122" s="2"/>
      <c r="F122" s="47" t="s">
        <v>42</v>
      </c>
      <c r="G122" s="19" t="s">
        <v>43</v>
      </c>
      <c r="H122" s="56" t="s">
        <v>19</v>
      </c>
      <c r="I122" s="21" t="s">
        <v>48</v>
      </c>
      <c r="J122" s="2"/>
      <c r="K122" s="86" t="s">
        <v>70</v>
      </c>
      <c r="L122" s="92" t="s">
        <v>71</v>
      </c>
      <c r="M122" s="89" t="s">
        <v>293</v>
      </c>
      <c r="N122" s="93">
        <f>1000*(I123+I124)/D33</f>
        <v>0.6621203335135224</v>
      </c>
      <c r="O122" s="89" t="s">
        <v>294</v>
      </c>
      <c r="P122" s="94">
        <f>1000*(I129+I130)/D33</f>
        <v>0.18</v>
      </c>
    </row>
    <row r="123" spans="1:16" ht="30.75" thickBot="1" x14ac:dyDescent="0.3">
      <c r="A123" s="61" t="s">
        <v>287</v>
      </c>
      <c r="B123" s="110" t="s">
        <v>343</v>
      </c>
      <c r="C123" s="110" t="s">
        <v>289</v>
      </c>
      <c r="D123" s="128">
        <f>IFERROR((D121/D90)*(D66/D122),"0")</f>
        <v>4.0100250626566414</v>
      </c>
      <c r="E123" s="2"/>
      <c r="F123" s="61" t="s">
        <v>297</v>
      </c>
      <c r="G123" s="49" t="s">
        <v>291</v>
      </c>
      <c r="H123" s="49" t="s">
        <v>292</v>
      </c>
      <c r="I123" s="105">
        <f>I118+D136</f>
        <v>9.6805776864445345</v>
      </c>
      <c r="J123" s="2"/>
      <c r="K123" s="95" t="s">
        <v>214</v>
      </c>
      <c r="L123" s="126" t="s">
        <v>71</v>
      </c>
      <c r="M123" s="99" t="s">
        <v>286</v>
      </c>
      <c r="N123" s="200">
        <f>1000*I124/D33</f>
        <v>0.59758314893722553</v>
      </c>
      <c r="O123" s="99" t="s">
        <v>349</v>
      </c>
      <c r="P123" s="168">
        <f>1000*I130/D33</f>
        <v>0.16</v>
      </c>
    </row>
    <row r="124" spans="1:16" ht="45" x14ac:dyDescent="0.25">
      <c r="A124" s="183" t="s">
        <v>300</v>
      </c>
      <c r="B124" s="139" t="s">
        <v>288</v>
      </c>
      <c r="C124" s="139" t="s">
        <v>348</v>
      </c>
      <c r="D124" s="221">
        <f>IFERROR((D121/D90)*(D67/D122),"0")</f>
        <v>0.13366750208855471</v>
      </c>
      <c r="E124" s="2"/>
      <c r="F124" s="67" t="s">
        <v>306</v>
      </c>
      <c r="G124" s="191" t="s">
        <v>298</v>
      </c>
      <c r="H124" s="191" t="s">
        <v>299</v>
      </c>
      <c r="I124" s="109">
        <f>I119+D131+D137</f>
        <v>89.637472340583827</v>
      </c>
      <c r="J124" s="2"/>
      <c r="K124" s="2"/>
      <c r="L124" s="2"/>
      <c r="M124" s="2"/>
      <c r="N124" s="2"/>
      <c r="O124" s="2"/>
      <c r="P124" s="2"/>
    </row>
    <row r="125" spans="1:16" ht="60" x14ac:dyDescent="0.25">
      <c r="A125" s="61"/>
      <c r="B125" s="27" t="s">
        <v>295</v>
      </c>
      <c r="C125" s="27" t="s">
        <v>296</v>
      </c>
      <c r="D125" s="177">
        <v>0.9</v>
      </c>
      <c r="E125" s="2"/>
      <c r="F125" s="2"/>
      <c r="G125" s="2"/>
      <c r="H125" s="2"/>
      <c r="I125" s="2"/>
      <c r="J125" s="2"/>
      <c r="K125" s="2"/>
      <c r="L125" s="2"/>
      <c r="M125" s="2"/>
      <c r="N125" s="2"/>
      <c r="O125" s="2"/>
      <c r="P125" s="2"/>
    </row>
    <row r="126" spans="1:16" x14ac:dyDescent="0.25">
      <c r="A126" s="67" t="s">
        <v>302</v>
      </c>
      <c r="B126" s="139" t="s">
        <v>354</v>
      </c>
      <c r="C126" s="139" t="s">
        <v>301</v>
      </c>
      <c r="D126" s="201">
        <f>IFERROR((D121/D90)*(D69/D94),"0")</f>
        <v>3.5382574082264484</v>
      </c>
      <c r="E126" s="2"/>
      <c r="F126" s="239" t="s">
        <v>332</v>
      </c>
      <c r="G126" s="240"/>
      <c r="H126" s="240"/>
      <c r="I126" s="241"/>
      <c r="J126" s="2"/>
      <c r="K126" s="2"/>
      <c r="L126" s="2"/>
      <c r="M126" s="2"/>
      <c r="N126" s="2"/>
      <c r="O126" s="2"/>
      <c r="P126" s="2"/>
    </row>
    <row r="127" spans="1:16" x14ac:dyDescent="0.25">
      <c r="A127" s="67" t="s">
        <v>310</v>
      </c>
      <c r="B127" s="106" t="s">
        <v>303</v>
      </c>
      <c r="C127" s="84" t="s">
        <v>304</v>
      </c>
      <c r="D127" s="173">
        <f>D121-D123-D124-D126</f>
        <v>72.318050027028363</v>
      </c>
      <c r="E127" s="2"/>
      <c r="F127" s="151" t="s">
        <v>42</v>
      </c>
      <c r="G127" s="178" t="s">
        <v>43</v>
      </c>
      <c r="H127" s="178" t="s">
        <v>19</v>
      </c>
      <c r="I127" s="87" t="s">
        <v>48</v>
      </c>
      <c r="J127" s="2"/>
      <c r="K127" s="2"/>
      <c r="L127" s="2"/>
      <c r="M127" s="2"/>
      <c r="N127" s="2"/>
      <c r="O127" s="2"/>
      <c r="P127" s="2"/>
    </row>
    <row r="128" spans="1:16" x14ac:dyDescent="0.25">
      <c r="A128" s="202"/>
      <c r="B128" s="203"/>
      <c r="C128" s="144" t="s">
        <v>305</v>
      </c>
      <c r="D128" s="195"/>
      <c r="E128" s="2"/>
      <c r="F128" s="145" t="s">
        <v>308</v>
      </c>
      <c r="G128" s="136" t="s">
        <v>307</v>
      </c>
      <c r="H128" s="136" t="s">
        <v>194</v>
      </c>
      <c r="I128" s="181">
        <f>D131+D135</f>
        <v>27</v>
      </c>
      <c r="J128" s="2"/>
      <c r="K128" s="2"/>
      <c r="L128" s="2"/>
      <c r="M128" s="2"/>
      <c r="N128" s="2"/>
      <c r="O128" s="2"/>
      <c r="P128" s="2"/>
    </row>
    <row r="129" spans="1:16" x14ac:dyDescent="0.25">
      <c r="A129" s="204"/>
      <c r="B129" s="2" t="s">
        <v>248</v>
      </c>
      <c r="C129" s="2" t="s">
        <v>206</v>
      </c>
      <c r="D129" s="190">
        <f>D101</f>
        <v>4</v>
      </c>
      <c r="E129" s="2"/>
      <c r="F129" s="153" t="s">
        <v>313</v>
      </c>
      <c r="G129" s="110" t="s">
        <v>309</v>
      </c>
      <c r="H129" s="182" t="s">
        <v>223</v>
      </c>
      <c r="I129" s="128">
        <f>D136</f>
        <v>3</v>
      </c>
      <c r="J129" s="2"/>
      <c r="K129" s="2"/>
      <c r="L129" s="2"/>
      <c r="M129" s="2"/>
      <c r="N129" s="2"/>
      <c r="O129" s="2"/>
      <c r="P129" s="2"/>
    </row>
    <row r="130" spans="1:16" x14ac:dyDescent="0.25">
      <c r="A130" s="204"/>
      <c r="B130" s="2" t="s">
        <v>249</v>
      </c>
      <c r="C130" s="2" t="s">
        <v>213</v>
      </c>
      <c r="D130" s="190">
        <f>D102</f>
        <v>6</v>
      </c>
      <c r="E130" s="2"/>
      <c r="F130" s="159" t="s">
        <v>285</v>
      </c>
      <c r="G130" s="139" t="s">
        <v>314</v>
      </c>
      <c r="H130" s="183" t="s">
        <v>229</v>
      </c>
      <c r="I130" s="101">
        <f>D131+D137</f>
        <v>24</v>
      </c>
      <c r="J130" s="2"/>
      <c r="K130" s="2"/>
      <c r="L130" s="2"/>
      <c r="M130" s="2"/>
      <c r="N130" s="2"/>
      <c r="O130" s="2"/>
      <c r="P130" s="2"/>
    </row>
    <row r="131" spans="1:16" ht="30" x14ac:dyDescent="0.25">
      <c r="A131" s="67" t="s">
        <v>317</v>
      </c>
      <c r="B131" s="106" t="s">
        <v>311</v>
      </c>
      <c r="C131" s="106" t="s">
        <v>312</v>
      </c>
      <c r="D131" s="109">
        <f>D129+D130</f>
        <v>10</v>
      </c>
      <c r="E131" s="2"/>
      <c r="F131" s="2"/>
      <c r="G131" s="2"/>
      <c r="H131" s="2"/>
      <c r="I131" s="2"/>
      <c r="J131" s="2"/>
      <c r="K131" s="2"/>
      <c r="L131" s="2"/>
      <c r="M131" s="2"/>
      <c r="N131" s="2"/>
      <c r="O131" s="2"/>
      <c r="P131" s="2"/>
    </row>
    <row r="132" spans="1:16" ht="30" x14ac:dyDescent="0.25">
      <c r="A132" s="61"/>
      <c r="B132" s="203"/>
      <c r="C132" s="205" t="s">
        <v>315</v>
      </c>
      <c r="D132" s="185"/>
      <c r="E132" s="2"/>
      <c r="F132" s="2"/>
      <c r="G132" s="2"/>
      <c r="H132" s="2"/>
      <c r="I132" s="2"/>
      <c r="J132" s="2"/>
      <c r="K132" s="2"/>
      <c r="L132" s="2"/>
      <c r="M132" s="2"/>
      <c r="N132" s="2"/>
      <c r="O132" s="2"/>
      <c r="P132" s="2"/>
    </row>
    <row r="133" spans="1:16" x14ac:dyDescent="0.25">
      <c r="A133" s="188"/>
      <c r="B133" s="2" t="s">
        <v>256</v>
      </c>
      <c r="C133" s="2" t="s">
        <v>257</v>
      </c>
      <c r="D133" s="190">
        <f>D106</f>
        <v>16</v>
      </c>
      <c r="E133" s="2"/>
      <c r="F133" s="2"/>
      <c r="G133" s="2"/>
      <c r="H133" s="2"/>
      <c r="I133" s="2"/>
      <c r="J133" s="2"/>
      <c r="K133" s="2"/>
      <c r="L133" s="2"/>
      <c r="M133" s="2"/>
      <c r="N133" s="2"/>
      <c r="O133" s="2"/>
      <c r="P133" s="2"/>
    </row>
    <row r="134" spans="1:16" x14ac:dyDescent="0.25">
      <c r="A134" s="188"/>
      <c r="B134" s="2" t="s">
        <v>260</v>
      </c>
      <c r="C134" s="2" t="s">
        <v>316</v>
      </c>
      <c r="D134" s="190">
        <f>D108</f>
        <v>1</v>
      </c>
      <c r="E134" s="2"/>
      <c r="F134" s="2"/>
      <c r="G134" s="2"/>
      <c r="H134" s="2"/>
      <c r="I134" s="2"/>
      <c r="J134" s="2"/>
      <c r="K134" s="2"/>
      <c r="L134" s="2"/>
      <c r="M134" s="2"/>
      <c r="N134" s="2"/>
      <c r="O134" s="2"/>
      <c r="P134" s="2"/>
    </row>
    <row r="135" spans="1:16" x14ac:dyDescent="0.25">
      <c r="A135" s="61" t="s">
        <v>324</v>
      </c>
      <c r="B135" s="106" t="s">
        <v>318</v>
      </c>
      <c r="C135" s="106" t="s">
        <v>319</v>
      </c>
      <c r="D135" s="128">
        <f>D133+D134</f>
        <v>17</v>
      </c>
      <c r="E135" s="2"/>
      <c r="F135" s="2"/>
      <c r="G135" s="2"/>
      <c r="H135" s="2"/>
      <c r="I135" s="2"/>
      <c r="J135" s="2"/>
      <c r="K135" s="2"/>
      <c r="L135" s="2"/>
      <c r="M135" s="2"/>
      <c r="N135" s="2"/>
      <c r="O135" s="2"/>
      <c r="P135" s="2"/>
    </row>
    <row r="136" spans="1:16" ht="45" x14ac:dyDescent="0.25">
      <c r="A136" s="61"/>
      <c r="B136" s="2" t="s">
        <v>320</v>
      </c>
      <c r="C136" s="2" t="s">
        <v>321</v>
      </c>
      <c r="D136" s="62">
        <v>3</v>
      </c>
      <c r="E136" s="2"/>
      <c r="F136" s="2"/>
      <c r="G136" s="2"/>
      <c r="H136" s="2"/>
      <c r="I136" s="2"/>
      <c r="J136" s="2"/>
      <c r="K136" s="2"/>
      <c r="L136" s="2"/>
      <c r="M136" s="2"/>
      <c r="N136" s="2"/>
      <c r="O136" s="2"/>
      <c r="P136" s="2"/>
    </row>
    <row r="137" spans="1:16" ht="45" x14ac:dyDescent="0.25">
      <c r="A137" s="61"/>
      <c r="B137" s="2" t="s">
        <v>322</v>
      </c>
      <c r="C137" s="2" t="s">
        <v>323</v>
      </c>
      <c r="D137" s="62">
        <v>14</v>
      </c>
      <c r="E137" s="2"/>
      <c r="F137" s="2"/>
      <c r="G137" s="2"/>
      <c r="H137" s="2"/>
      <c r="I137" s="2"/>
      <c r="J137" s="2"/>
      <c r="K137" s="2"/>
      <c r="L137" s="2"/>
      <c r="M137" s="2"/>
      <c r="N137" s="2"/>
      <c r="O137" s="2"/>
      <c r="P137" s="2"/>
    </row>
    <row r="138" spans="1:16" x14ac:dyDescent="0.25">
      <c r="A138" s="61" t="s">
        <v>326</v>
      </c>
      <c r="B138" s="106" t="s">
        <v>318</v>
      </c>
      <c r="C138" s="106" t="s">
        <v>325</v>
      </c>
      <c r="D138" s="131">
        <f>D136+D137</f>
        <v>17</v>
      </c>
      <c r="E138" s="2"/>
      <c r="F138" s="2"/>
      <c r="G138" s="2"/>
      <c r="H138" s="2"/>
      <c r="I138" s="2"/>
      <c r="J138" s="2"/>
      <c r="K138" s="2"/>
      <c r="L138" s="2"/>
      <c r="M138" s="2"/>
      <c r="N138" s="2"/>
      <c r="O138" s="2"/>
      <c r="P138" s="2"/>
    </row>
    <row r="139" spans="1:16" x14ac:dyDescent="0.25">
      <c r="A139" s="206"/>
      <c r="B139" s="68"/>
      <c r="C139" s="84" t="s">
        <v>271</v>
      </c>
      <c r="D139" s="207">
        <f>D135-D138</f>
        <v>0</v>
      </c>
      <c r="E139" s="2"/>
      <c r="F139" s="2"/>
      <c r="G139" s="2"/>
      <c r="H139" s="2"/>
      <c r="I139" s="2"/>
      <c r="J139" s="2"/>
      <c r="K139" s="2"/>
      <c r="L139" s="2"/>
      <c r="M139" s="2"/>
      <c r="N139" s="2"/>
      <c r="O139" s="2"/>
      <c r="P139" s="2"/>
    </row>
    <row r="140" spans="1:16" x14ac:dyDescent="0.25">
      <c r="A140" s="67" t="s">
        <v>274</v>
      </c>
      <c r="B140" s="84" t="s">
        <v>327</v>
      </c>
      <c r="C140" s="191" t="s">
        <v>328</v>
      </c>
      <c r="D140" s="85">
        <f>D127+D131+D135</f>
        <v>99.318050027028363</v>
      </c>
      <c r="E140" s="2"/>
      <c r="F140" s="2"/>
      <c r="G140" s="2"/>
      <c r="H140" s="2"/>
      <c r="I140" s="2"/>
      <c r="J140" s="2"/>
      <c r="K140" s="2"/>
      <c r="L140" s="2"/>
      <c r="M140" s="2"/>
      <c r="N140" s="2"/>
      <c r="O140" s="2"/>
      <c r="P140" s="2"/>
    </row>
    <row r="141" spans="1:16" x14ac:dyDescent="0.25">
      <c r="A141" s="2"/>
      <c r="B141" s="2"/>
      <c r="C141" s="2"/>
      <c r="D141" s="2"/>
      <c r="E141" s="2"/>
      <c r="F141" s="2"/>
      <c r="G141" s="2"/>
      <c r="H141" s="2"/>
      <c r="I141" s="2"/>
      <c r="J141" s="2"/>
      <c r="K141" s="2"/>
      <c r="L141" s="2"/>
      <c r="M141" s="2"/>
      <c r="N141" s="2"/>
      <c r="O141" s="2"/>
      <c r="P141" s="2"/>
    </row>
    <row r="142" spans="1:16" x14ac:dyDescent="0.25">
      <c r="A142" s="41"/>
      <c r="B142" s="41"/>
      <c r="C142" s="41"/>
      <c r="D142" s="41"/>
      <c r="E142" s="41"/>
      <c r="F142" s="208"/>
      <c r="G142" s="41"/>
      <c r="H142" s="209"/>
      <c r="I142" s="210"/>
      <c r="J142" s="41"/>
      <c r="K142" s="41"/>
      <c r="L142" s="41"/>
      <c r="M142" s="41"/>
      <c r="N142" s="41"/>
      <c r="O142" s="41"/>
      <c r="P142" s="41"/>
    </row>
    <row r="143" spans="1:16" x14ac:dyDescent="0.25">
      <c r="A143" s="17" t="s">
        <v>329</v>
      </c>
      <c r="B143" s="2"/>
      <c r="C143" s="2"/>
      <c r="D143" s="2"/>
      <c r="E143" s="2"/>
      <c r="F143" s="2"/>
      <c r="G143" s="2"/>
      <c r="H143" s="2"/>
      <c r="I143" s="2"/>
      <c r="J143" s="2"/>
      <c r="K143" s="2"/>
      <c r="L143" s="2"/>
      <c r="M143" s="2"/>
      <c r="N143" s="2"/>
      <c r="O143" s="2"/>
      <c r="P143" s="2"/>
    </row>
    <row r="144" spans="1:16" x14ac:dyDescent="0.25">
      <c r="A144" s="222"/>
      <c r="B144" s="223"/>
      <c r="C144" s="223"/>
      <c r="D144" s="223"/>
      <c r="E144" s="223"/>
      <c r="F144" s="223"/>
      <c r="G144" s="223"/>
      <c r="H144" s="223"/>
      <c r="I144" s="224"/>
      <c r="J144" s="204"/>
      <c r="K144" s="2"/>
      <c r="L144" s="2"/>
      <c r="M144" s="2"/>
      <c r="N144" s="2"/>
      <c r="O144" s="2"/>
      <c r="P144" s="2"/>
    </row>
    <row r="145" spans="1:16" x14ac:dyDescent="0.25">
      <c r="A145" s="225"/>
      <c r="B145" s="226"/>
      <c r="C145" s="226"/>
      <c r="D145" s="226"/>
      <c r="E145" s="226"/>
      <c r="F145" s="226"/>
      <c r="G145" s="226"/>
      <c r="H145" s="226"/>
      <c r="I145" s="227"/>
      <c r="J145" s="2"/>
      <c r="K145" s="2"/>
      <c r="L145" s="2"/>
      <c r="M145" s="2"/>
      <c r="N145" s="2"/>
      <c r="O145" s="2"/>
      <c r="P145" s="2"/>
    </row>
    <row r="146" spans="1:16" x14ac:dyDescent="0.25">
      <c r="A146" s="225"/>
      <c r="B146" s="226"/>
      <c r="C146" s="226"/>
      <c r="D146" s="226"/>
      <c r="E146" s="226"/>
      <c r="F146" s="226"/>
      <c r="G146" s="226"/>
      <c r="H146" s="226"/>
      <c r="I146" s="227"/>
      <c r="J146" s="2"/>
      <c r="K146" s="2"/>
      <c r="L146" s="2"/>
      <c r="M146" s="2"/>
      <c r="N146" s="2"/>
      <c r="O146" s="2"/>
      <c r="P146" s="2"/>
    </row>
    <row r="147" spans="1:16" x14ac:dyDescent="0.25">
      <c r="A147" s="228"/>
      <c r="B147" s="229"/>
      <c r="C147" s="229"/>
      <c r="D147" s="229"/>
      <c r="E147" s="229"/>
      <c r="F147" s="229"/>
      <c r="G147" s="229"/>
      <c r="H147" s="229"/>
      <c r="I147" s="230"/>
      <c r="J147" s="2"/>
      <c r="K147" s="2"/>
      <c r="L147" s="2"/>
      <c r="M147" s="2"/>
      <c r="N147" s="2"/>
      <c r="O147" s="2"/>
      <c r="P147" s="2"/>
    </row>
    <row r="148" spans="1:16" x14ac:dyDescent="0.25">
      <c r="A148" s="2"/>
      <c r="B148" s="2"/>
      <c r="C148" s="2"/>
      <c r="D148" s="2"/>
      <c r="E148" s="2"/>
      <c r="F148" s="2"/>
      <c r="G148" s="2"/>
      <c r="H148" s="2"/>
      <c r="I148" s="2"/>
      <c r="J148" s="2"/>
      <c r="K148" s="2"/>
      <c r="L148" s="2"/>
      <c r="M148" s="2"/>
      <c r="N148" s="2"/>
      <c r="O148" s="2"/>
      <c r="P148" s="2"/>
    </row>
  </sheetData>
  <mergeCells count="19">
    <mergeCell ref="K85:P85"/>
    <mergeCell ref="K119:P119"/>
    <mergeCell ref="K38:P38"/>
    <mergeCell ref="K39:P39"/>
    <mergeCell ref="K84:P84"/>
    <mergeCell ref="K118:P118"/>
    <mergeCell ref="G8:I8"/>
    <mergeCell ref="A2:B2"/>
    <mergeCell ref="G4:I4"/>
    <mergeCell ref="G5:I5"/>
    <mergeCell ref="G6:I6"/>
    <mergeCell ref="G7:I7"/>
    <mergeCell ref="A144:I147"/>
    <mergeCell ref="G9:I9"/>
    <mergeCell ref="A10:F10"/>
    <mergeCell ref="A24:H24"/>
    <mergeCell ref="F94:I94"/>
    <mergeCell ref="F126:I126"/>
    <mergeCell ref="A25:H28"/>
  </mergeCells>
  <dataValidations disablePrompts="1" count="4">
    <dataValidation type="list" allowBlank="1" showInputMessage="1" showErrorMessage="1" sqref="G22:G23" xr:uid="{9EEEBC4B-8192-46AD-8374-E969860AF19F}">
      <formula1>"(Välj),TJ,ton,m3,Nm3,Annan enhet (ange i kommentarsfältet)"</formula1>
    </dataValidation>
    <dataValidation type="list" allowBlank="1" showInputMessage="1" showErrorMessage="1" sqref="D19" xr:uid="{0E9E23F8-33F4-4632-82CB-B52A5C022FBF}">
      <formula1>"(Välj),Kondens,Mottryck"</formula1>
    </dataValidation>
    <dataValidation type="list" allowBlank="1" showInputMessage="1" showErrorMessage="1" sqref="D17" xr:uid="{66C6FACB-40D2-4ACA-A127-54271BE3A8CA}">
      <formula1>"(Välj),Fyllmedel,Bestrykning"</formula1>
    </dataValidation>
    <dataValidation type="list" allowBlank="1" showInputMessage="1" showErrorMessage="1" sqref="D14:D16" xr:uid="{87F39A34-C268-4132-B659-1C5BBD8BD90C}">
      <formula1>"(Välj),Förpackningskartong,Förpackningspapper,Wellpappmaterial,Tryckpapper,Tidningspapper,Mjukpapper,Övrigt (ange i kommentarsfältet)"</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A9D28-8C21-4460-9E27-3D77EFAFD1E8}">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customXml/itemProps2.xml><?xml version="1.0" encoding="utf-8"?>
<ds:datastoreItem xmlns:ds="http://schemas.openxmlformats.org/officeDocument/2006/customXml" ds:itemID="{E14E9051-3132-4D76-BB1A-A8F78D83E2A8}">
  <ds:schemaRefs>
    <ds:schemaRef ds:uri="http://schemas.microsoft.com/sharepoint/v3/contenttype/forms"/>
  </ds:schemaRefs>
</ds:datastoreItem>
</file>

<file path=customXml/itemProps3.xml><?xml version="1.0" encoding="utf-8"?>
<ds:datastoreItem xmlns:ds="http://schemas.openxmlformats.org/officeDocument/2006/customXml" ds:itemID="{20C90C44-C216-4CD6-895E-14A599A947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Åkesson, Olof</dc:creator>
  <cp:lastModifiedBy>Elin  Svensson</cp:lastModifiedBy>
  <dcterms:created xsi:type="dcterms:W3CDTF">2024-05-16T06:41:12Z</dcterms:created>
  <dcterms:modified xsi:type="dcterms:W3CDTF">2025-07-08T05:32:14Z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